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3" i="1"/>
  <c r="B16" i="1"/>
  <c r="B13" i="1"/>
  <c r="B12" i="1"/>
  <c r="B11" i="1"/>
  <c r="B10" i="1"/>
  <c r="B9" i="1"/>
  <c r="B7" i="1"/>
  <c r="B6" i="1"/>
  <c r="B5" i="1"/>
  <c r="D108" i="1"/>
  <c r="D109" i="1"/>
  <c r="D110" i="1"/>
  <c r="D111" i="1"/>
  <c r="D112" i="1"/>
  <c r="D113" i="1"/>
  <c r="D114" i="1"/>
  <c r="D115" i="1"/>
  <c r="D117" i="1"/>
  <c r="D118" i="1"/>
  <c r="D106" i="1"/>
  <c r="B115" i="1"/>
  <c r="B114" i="1"/>
  <c r="B110" i="1"/>
  <c r="B109" i="1"/>
  <c r="B108" i="1"/>
  <c r="B97" i="1"/>
  <c r="D97" i="1" s="1"/>
  <c r="B96" i="1"/>
  <c r="D96" i="1" s="1"/>
  <c r="D98" i="1"/>
  <c r="D101" i="1"/>
  <c r="D103" i="1"/>
  <c r="D104" i="1"/>
  <c r="D105" i="1"/>
  <c r="D84" i="1"/>
  <c r="D85" i="1"/>
  <c r="D86" i="1"/>
  <c r="D88" i="1"/>
  <c r="D89" i="1"/>
  <c r="D90" i="1"/>
  <c r="D91" i="1"/>
  <c r="D92" i="1"/>
  <c r="D93" i="1"/>
  <c r="D82" i="1"/>
  <c r="B82" i="1"/>
  <c r="B88" i="1"/>
  <c r="B87" i="1"/>
  <c r="B86" i="1"/>
  <c r="B85" i="1"/>
  <c r="B84" i="1"/>
  <c r="D73" i="1"/>
  <c r="D74" i="1"/>
  <c r="D75" i="1"/>
  <c r="D76" i="1"/>
  <c r="D79" i="1"/>
  <c r="D62" i="1"/>
  <c r="D63" i="1"/>
  <c r="D64" i="1"/>
  <c r="D65" i="1"/>
  <c r="D68" i="1"/>
  <c r="D60" i="1"/>
  <c r="D53" i="1"/>
  <c r="D54" i="1"/>
  <c r="D57" i="1"/>
  <c r="D58" i="1"/>
  <c r="B60" i="1"/>
  <c r="D40" i="1"/>
  <c r="D41" i="1"/>
  <c r="D42" i="1"/>
  <c r="D43" i="1"/>
  <c r="D46" i="1"/>
  <c r="D47" i="1"/>
  <c r="D51" i="1"/>
  <c r="D52" i="1"/>
  <c r="D30" i="1"/>
  <c r="D31" i="1"/>
  <c r="D32" i="1"/>
  <c r="D34" i="1"/>
  <c r="D35" i="1"/>
  <c r="D27" i="1"/>
  <c r="B3" i="1" l="1"/>
  <c r="C49" i="1"/>
  <c r="B49" i="1"/>
  <c r="C82" i="1"/>
  <c r="C94" i="1"/>
  <c r="B94" i="1"/>
  <c r="C71" i="1"/>
  <c r="B71" i="1"/>
  <c r="D71" i="1" s="1"/>
  <c r="C63" i="1"/>
  <c r="C60" i="1" s="1"/>
  <c r="C38" i="1"/>
  <c r="B38" i="1"/>
  <c r="D38" i="1" s="1"/>
  <c r="C27" i="1"/>
  <c r="B27" i="1"/>
  <c r="C106" i="1"/>
  <c r="B106" i="1"/>
  <c r="C3" i="1"/>
  <c r="A50" i="1"/>
  <c r="A61" i="1" s="1"/>
  <c r="A51" i="1"/>
  <c r="A73" i="1" s="1"/>
  <c r="A84" i="1" s="1"/>
  <c r="A96" i="1" s="1"/>
  <c r="A108" i="1" s="1"/>
  <c r="A52" i="1"/>
  <c r="A74" i="1" s="1"/>
  <c r="A85" i="1" s="1"/>
  <c r="A97" i="1" s="1"/>
  <c r="A109" i="1" s="1"/>
  <c r="A53" i="1"/>
  <c r="A75" i="1" s="1"/>
  <c r="A86" i="1" s="1"/>
  <c r="A98" i="1" s="1"/>
  <c r="A110" i="1" s="1"/>
  <c r="A54" i="1"/>
  <c r="A76" i="1" s="1"/>
  <c r="A87" i="1" s="1"/>
  <c r="A99" i="1" s="1"/>
  <c r="A111" i="1" s="1"/>
  <c r="A55" i="1"/>
  <c r="A77" i="1" s="1"/>
  <c r="A88" i="1" s="1"/>
  <c r="A100" i="1" s="1"/>
  <c r="A112" i="1" s="1"/>
  <c r="A56" i="1"/>
  <c r="A67" i="1" s="1"/>
  <c r="A57" i="1"/>
  <c r="A79" i="1" s="1"/>
  <c r="A90" i="1" s="1"/>
  <c r="A103" i="1" s="1"/>
  <c r="A114" i="1" s="1"/>
  <c r="A58" i="1"/>
  <c r="A80" i="1" s="1"/>
  <c r="A91" i="1" s="1"/>
  <c r="A59" i="1"/>
  <c r="A81" i="1" s="1"/>
  <c r="A92" i="1" s="1"/>
  <c r="A39" i="1"/>
  <c r="A40" i="1"/>
  <c r="A41" i="1"/>
  <c r="A42" i="1"/>
  <c r="A43" i="1"/>
  <c r="A44" i="1"/>
  <c r="A45" i="1"/>
  <c r="A46" i="1"/>
  <c r="A47" i="1"/>
  <c r="A48" i="1"/>
  <c r="A28" i="1"/>
  <c r="A29" i="1"/>
  <c r="A30" i="1"/>
  <c r="A31" i="1"/>
  <c r="A32" i="1"/>
  <c r="A33" i="1"/>
  <c r="A34" i="1"/>
  <c r="A35" i="1"/>
  <c r="A36" i="1"/>
  <c r="A37" i="1"/>
  <c r="C16" i="1"/>
  <c r="D16" i="1" s="1"/>
  <c r="A4" i="1"/>
  <c r="A5" i="1"/>
  <c r="A6" i="1"/>
  <c r="A7" i="1"/>
  <c r="A8" i="1"/>
  <c r="A9" i="1"/>
  <c r="A10" i="1"/>
  <c r="A11" i="1"/>
  <c r="A12" i="1"/>
  <c r="A13" i="1"/>
  <c r="D26" i="1"/>
  <c r="D18" i="1"/>
  <c r="D19" i="1"/>
  <c r="D20" i="1"/>
  <c r="D21" i="1"/>
  <c r="D23" i="1"/>
  <c r="D24" i="1"/>
  <c r="D94" i="1" l="1"/>
  <c r="D49" i="1"/>
  <c r="A69" i="1"/>
  <c r="A65" i="1"/>
  <c r="A63" i="1"/>
  <c r="A78" i="1"/>
  <c r="A89" i="1" s="1"/>
  <c r="A101" i="1" s="1"/>
  <c r="A113" i="1" s="1"/>
  <c r="A72" i="1"/>
  <c r="A83" i="1" s="1"/>
  <c r="A95" i="1" s="1"/>
  <c r="A107" i="1" s="1"/>
  <c r="A70" i="1"/>
  <c r="A68" i="1"/>
  <c r="A66" i="1"/>
  <c r="A64" i="1"/>
  <c r="A62" i="1"/>
</calcChain>
</file>

<file path=xl/sharedStrings.xml><?xml version="1.0" encoding="utf-8"?>
<sst xmlns="http://schemas.openxmlformats.org/spreadsheetml/2006/main" count="35" uniqueCount="28">
  <si>
    <t>Наименование  муниципального образования (наименование налога)</t>
  </si>
  <si>
    <t>Чердаклинское городское поселение</t>
  </si>
  <si>
    <t>Белоярское сельское поселение</t>
  </si>
  <si>
    <t>01.07.2015г.</t>
  </si>
  <si>
    <t>01.07.2014г.</t>
  </si>
  <si>
    <t>в том числе:</t>
  </si>
  <si>
    <t>ЕНВД</t>
  </si>
  <si>
    <t>Изменение 15 к 14, %</t>
  </si>
  <si>
    <t>земельный налог</t>
  </si>
  <si>
    <t>НДФЛ</t>
  </si>
  <si>
    <t>налог на имущество орг.</t>
  </si>
  <si>
    <t>налог на имущество физ. лиц</t>
  </si>
  <si>
    <t>УСНО</t>
  </si>
  <si>
    <t>транспортный налог физ.лиц</t>
  </si>
  <si>
    <t>транспортный налог организаций</t>
  </si>
  <si>
    <t>налог на прибыль организаций</t>
  </si>
  <si>
    <t>Богдашкинское сельское поселение</t>
  </si>
  <si>
    <t>Бряндинское сельское поселение:</t>
  </si>
  <si>
    <t>Калмаюрское сельское поселение: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</si>
  <si>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</si>
  <si>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</si>
  <si>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</si>
  <si>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Озерское сельское поселение</t>
  </si>
  <si>
    <t>Октябрьское сельское поселение</t>
  </si>
  <si>
    <t>прочие налоги</t>
  </si>
  <si>
    <t>патент</t>
  </si>
  <si>
    <t>транспортный налог с организаций</t>
  </si>
  <si>
    <t>Анализ недоимки в разрезе поселений и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</si>
</sst>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top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zoomScaleNormal="100" workbookViewId="0">
      <selection sqref="A1:D1"/>
    </sheetView>
  </sheetViews>
  <sheetFormatPr defaultRowHeight="15" x14ac:dyDescent="0.25"/>
  <cols>
    <col min="1" max="1" width="42.140625" customWidth="1"/>
    <col min="2" max="2" width="16.5703125" customWidth="1"/>
    <col min="3" max="3" width="17.140625" customWidth="1"/>
    <col min="4" max="4" width="12.5703125" customWidth="1"/>
  </cols>
  <sheetData>
    <row r="1" spans="1:4" x14ac:dyDescent="0.25">
      <c r="A1" s="18" t="s">
        <v>27</v>
      </c>
      <c r="B1" s="18"/>
      <c r="C1" s="18"/>
      <c r="D1" s="18"/>
    </row>
    <row r="2" spans="1:4" ht="40.5" customHeight="1" x14ac:dyDescent="0.25">
      <c r="A2" s="16" t="s">
        <v>0</v>
      </c>
      <c r="B2" s="1" t="s">
        <v>3</v>
      </c>
      <c r="C2" s="1" t="s">
        <v>4</v>
      </c>
      <c r="D2" s="17" t="s">
        <v>7</v>
      </c>
    </row>
    <row r="3" spans="1:4" x14ac:dyDescent="0.25">
      <c r="A3" s="8" t="s">
        <v>1</v>
      </c>
      <c r="B3" s="9">
        <f>SUM(B5:B15)</f>
        <v>10535</v>
      </c>
      <c r="C3" s="9">
        <f>SUM(C5:C15)</f>
        <v>7490</v>
      </c>
      <c r="D3" s="10">
        <f>B3/C3*100</f>
        <v>140.65420560747663</v>
      </c>
    </row>
    <row r="4" spans="1:4" x14ac:dyDescent="0.25">
      <c r="A4" s="6" t="str">
        <f t="shared" ref="A4:A13" si="0">A17</f>
        <v>в том числе:</v>
      </c>
      <c r="B4" s="5"/>
      <c r="C4" s="5"/>
      <c r="D4" s="13"/>
    </row>
    <row r="5" spans="1:4" x14ac:dyDescent="0.25">
      <c r="A5" s="6" t="str">
        <f t="shared" si="0"/>
        <v>ЕНВД</v>
      </c>
      <c r="B5" s="4">
        <f>4+28+2+7+5+3+3+3+14+3+1+19+35+1+4+3+16+3+3+1</f>
        <v>158</v>
      </c>
      <c r="C5" s="4">
        <v>200</v>
      </c>
      <c r="D5" s="13">
        <f t="shared" ref="D5:D15" si="1">B5/C5*100</f>
        <v>79</v>
      </c>
    </row>
    <row r="6" spans="1:4" x14ac:dyDescent="0.25">
      <c r="A6" s="6" t="str">
        <f t="shared" si="0"/>
        <v>земельный налог</v>
      </c>
      <c r="B6" s="4">
        <f>5+24+1+357+10+1+16+2355+4+2+24</f>
        <v>2799</v>
      </c>
      <c r="C6" s="4">
        <v>2087</v>
      </c>
      <c r="D6" s="13">
        <f t="shared" si="1"/>
        <v>134.11595591758504</v>
      </c>
    </row>
    <row r="7" spans="1:4" x14ac:dyDescent="0.25">
      <c r="A7" s="6" t="str">
        <f t="shared" si="0"/>
        <v>НДФЛ</v>
      </c>
      <c r="B7" s="4">
        <f>12+1+38+4</f>
        <v>55</v>
      </c>
      <c r="C7" s="4">
        <v>441</v>
      </c>
      <c r="D7" s="13">
        <f t="shared" si="1"/>
        <v>12.471655328798185</v>
      </c>
    </row>
    <row r="8" spans="1:4" x14ac:dyDescent="0.25">
      <c r="A8" s="6" t="str">
        <f t="shared" si="0"/>
        <v>налог на имущество физ. лиц</v>
      </c>
      <c r="B8" s="4">
        <v>624</v>
      </c>
      <c r="C8" s="4">
        <v>292</v>
      </c>
      <c r="D8" s="13">
        <f t="shared" si="1"/>
        <v>213.69863013698631</v>
      </c>
    </row>
    <row r="9" spans="1:4" x14ac:dyDescent="0.25">
      <c r="A9" s="6" t="str">
        <f t="shared" si="0"/>
        <v>налог на имущество орг.</v>
      </c>
      <c r="B9" s="4">
        <f>72+4+62+453+45+1+217+1+22+397</f>
        <v>1274</v>
      </c>
      <c r="C9" s="4">
        <v>378</v>
      </c>
      <c r="D9" s="13">
        <f t="shared" si="1"/>
        <v>337.03703703703701</v>
      </c>
    </row>
    <row r="10" spans="1:4" x14ac:dyDescent="0.25">
      <c r="A10" s="6" t="str">
        <f t="shared" si="0"/>
        <v>УСНО</v>
      </c>
      <c r="B10" s="4">
        <f>5+41+4+1+2+13+33+7+12+1+14+2+23</f>
        <v>158</v>
      </c>
      <c r="C10" s="4">
        <v>29</v>
      </c>
      <c r="D10" s="13">
        <f t="shared" si="1"/>
        <v>544.82758620689651</v>
      </c>
    </row>
    <row r="11" spans="1:4" x14ac:dyDescent="0.25">
      <c r="A11" s="6" t="str">
        <f t="shared" si="0"/>
        <v>транспортный налог физ.лиц</v>
      </c>
      <c r="B11" s="4">
        <f>4468</f>
        <v>4468</v>
      </c>
      <c r="C11" s="4">
        <v>2852</v>
      </c>
      <c r="D11" s="13">
        <f t="shared" si="1"/>
        <v>156.66199158485276</v>
      </c>
    </row>
    <row r="12" spans="1:4" x14ac:dyDescent="0.25">
      <c r="A12" s="6" t="str">
        <f t="shared" si="0"/>
        <v>транспортный налог организаций</v>
      </c>
      <c r="B12" s="4">
        <f>13+137+3</f>
        <v>153</v>
      </c>
      <c r="C12" s="4">
        <v>24</v>
      </c>
      <c r="D12" s="13">
        <f t="shared" si="1"/>
        <v>637.5</v>
      </c>
    </row>
    <row r="13" spans="1:4" x14ac:dyDescent="0.25">
      <c r="A13" s="6" t="str">
        <f t="shared" si="0"/>
        <v>налог на прибыль организаций</v>
      </c>
      <c r="B13" s="4">
        <f>783+21+8</f>
        <v>812</v>
      </c>
      <c r="C13" s="4">
        <v>978</v>
      </c>
      <c r="D13" s="13">
        <f t="shared" si="1"/>
        <v>83.02658486707567</v>
      </c>
    </row>
    <row r="14" spans="1:4" x14ac:dyDescent="0.25">
      <c r="A14" s="6" t="s">
        <v>25</v>
      </c>
      <c r="B14" s="4">
        <v>0</v>
      </c>
      <c r="C14" s="4">
        <v>3</v>
      </c>
      <c r="D14" s="13">
        <f t="shared" si="1"/>
        <v>0</v>
      </c>
    </row>
    <row r="15" spans="1:4" x14ac:dyDescent="0.25">
      <c r="A15" s="6" t="s">
        <v>24</v>
      </c>
      <c r="B15" s="4">
        <v>34</v>
      </c>
      <c r="C15" s="4">
        <v>206</v>
      </c>
      <c r="D15" s="13">
        <f t="shared" si="1"/>
        <v>16.50485436893204</v>
      </c>
    </row>
    <row r="16" spans="1:4" x14ac:dyDescent="0.25">
      <c r="A16" s="8" t="s">
        <v>2</v>
      </c>
      <c r="B16" s="9">
        <f>SUM(B18:B26)</f>
        <v>1790</v>
      </c>
      <c r="C16" s="9">
        <f>SUM(C18:C26)</f>
        <v>1800</v>
      </c>
      <c r="D16" s="10">
        <f>B16/C16*100</f>
        <v>99.444444444444443</v>
      </c>
    </row>
    <row r="17" spans="1:4" x14ac:dyDescent="0.25">
      <c r="A17" s="2" t="s">
        <v>5</v>
      </c>
      <c r="B17" s="3"/>
      <c r="C17" s="3"/>
      <c r="D17" s="11"/>
    </row>
    <row r="18" spans="1:4" x14ac:dyDescent="0.25">
      <c r="A18" s="2" t="s">
        <v>6</v>
      </c>
      <c r="B18" s="4">
        <v>26</v>
      </c>
      <c r="C18" s="4">
        <v>37</v>
      </c>
      <c r="D18" s="11">
        <f t="shared" ref="D18:D26" si="2">B18/C18*100</f>
        <v>70.270270270270274</v>
      </c>
    </row>
    <row r="19" spans="1:4" x14ac:dyDescent="0.25">
      <c r="A19" s="2" t="s">
        <v>8</v>
      </c>
      <c r="B19" s="4">
        <v>1028</v>
      </c>
      <c r="C19" s="4">
        <v>871</v>
      </c>
      <c r="D19" s="7">
        <f t="shared" si="2"/>
        <v>118.02525832376578</v>
      </c>
    </row>
    <row r="20" spans="1:4" x14ac:dyDescent="0.25">
      <c r="A20" s="2" t="s">
        <v>9</v>
      </c>
      <c r="B20" s="4">
        <v>16</v>
      </c>
      <c r="C20" s="4">
        <v>311</v>
      </c>
      <c r="D20" s="7">
        <f t="shared" si="2"/>
        <v>5.144694533762058</v>
      </c>
    </row>
    <row r="21" spans="1:4" x14ac:dyDescent="0.25">
      <c r="A21" s="2" t="s">
        <v>11</v>
      </c>
      <c r="B21" s="4">
        <v>121</v>
      </c>
      <c r="C21" s="4">
        <v>50</v>
      </c>
      <c r="D21" s="7">
        <f t="shared" si="2"/>
        <v>242</v>
      </c>
    </row>
    <row r="22" spans="1:4" x14ac:dyDescent="0.25">
      <c r="A22" s="2" t="s">
        <v>10</v>
      </c>
      <c r="B22" s="4">
        <v>1</v>
      </c>
      <c r="C22" s="4">
        <v>0</v>
      </c>
      <c r="D22" s="7">
        <v>0</v>
      </c>
    </row>
    <row r="23" spans="1:4" x14ac:dyDescent="0.25">
      <c r="A23" s="2" t="s">
        <v>12</v>
      </c>
      <c r="B23" s="4">
        <v>47</v>
      </c>
      <c r="C23" s="4">
        <v>47</v>
      </c>
      <c r="D23" s="7">
        <f t="shared" si="2"/>
        <v>100</v>
      </c>
    </row>
    <row r="24" spans="1:4" x14ac:dyDescent="0.25">
      <c r="A24" s="2" t="s">
        <v>13</v>
      </c>
      <c r="B24" s="4">
        <v>528</v>
      </c>
      <c r="C24" s="4">
        <v>385</v>
      </c>
      <c r="D24" s="7">
        <f t="shared" si="2"/>
        <v>137.14285714285714</v>
      </c>
    </row>
    <row r="25" spans="1:4" x14ac:dyDescent="0.25">
      <c r="A25" s="2" t="s">
        <v>14</v>
      </c>
      <c r="B25" s="4">
        <v>23</v>
      </c>
      <c r="C25" s="4">
        <v>0</v>
      </c>
      <c r="D25" s="7">
        <v>0</v>
      </c>
    </row>
    <row r="26" spans="1:4" x14ac:dyDescent="0.25">
      <c r="A26" s="2" t="s">
        <v>15</v>
      </c>
      <c r="B26" s="4">
        <v>0</v>
      </c>
      <c r="C26" s="4">
        <v>99</v>
      </c>
      <c r="D26" s="7">
        <f t="shared" si="2"/>
        <v>0</v>
      </c>
    </row>
    <row r="27" spans="1:4" x14ac:dyDescent="0.25">
      <c r="A27" s="8" t="s">
        <v>16</v>
      </c>
      <c r="B27" s="9">
        <f>SUM(B28:B37)</f>
        <v>845</v>
      </c>
      <c r="C27" s="9">
        <f>SUM(C28:C37)</f>
        <v>511</v>
      </c>
      <c r="D27" s="10">
        <f>B27/C27*100</f>
        <v>165.36203522504894</v>
      </c>
    </row>
    <row r="28" spans="1:4" x14ac:dyDescent="0.25">
      <c r="A28" s="2" t="str">
        <f t="shared" ref="A28:A37" si="3">A17</f>
        <v>в том числе:</v>
      </c>
      <c r="B28" s="3"/>
      <c r="C28" s="3"/>
      <c r="D28" s="13"/>
    </row>
    <row r="29" spans="1:4" x14ac:dyDescent="0.25">
      <c r="A29" s="2" t="str">
        <f t="shared" si="3"/>
        <v>ЕНВД</v>
      </c>
      <c r="B29" s="3"/>
      <c r="C29" s="4">
        <v>0</v>
      </c>
      <c r="D29" s="13">
        <v>0</v>
      </c>
    </row>
    <row r="30" spans="1:4" x14ac:dyDescent="0.25">
      <c r="A30" s="2" t="str">
        <f t="shared" si="3"/>
        <v>земельный налог</v>
      </c>
      <c r="B30" s="1">
        <v>186</v>
      </c>
      <c r="C30" s="1">
        <v>165</v>
      </c>
      <c r="D30" s="13">
        <f t="shared" ref="D30:D58" si="4">B30/C30*100</f>
        <v>112.72727272727272</v>
      </c>
    </row>
    <row r="31" spans="1:4" x14ac:dyDescent="0.25">
      <c r="A31" s="2" t="str">
        <f t="shared" si="3"/>
        <v>НДФЛ</v>
      </c>
      <c r="B31" s="1">
        <v>2</v>
      </c>
      <c r="C31" s="1">
        <v>10</v>
      </c>
      <c r="D31" s="13">
        <f t="shared" si="4"/>
        <v>20</v>
      </c>
    </row>
    <row r="32" spans="1:4" x14ac:dyDescent="0.25">
      <c r="A32" s="2" t="str">
        <f t="shared" si="3"/>
        <v>налог на имущество физ. лиц</v>
      </c>
      <c r="B32" s="1">
        <v>91</v>
      </c>
      <c r="C32" s="1">
        <v>57</v>
      </c>
      <c r="D32" s="13">
        <f t="shared" si="4"/>
        <v>159.64912280701756</v>
      </c>
    </row>
    <row r="33" spans="1:4" x14ac:dyDescent="0.25">
      <c r="A33" s="2" t="str">
        <f t="shared" si="3"/>
        <v>налог на имущество орг.</v>
      </c>
      <c r="B33" s="1">
        <v>7</v>
      </c>
      <c r="C33" s="1">
        <v>0</v>
      </c>
      <c r="D33" s="13">
        <v>0</v>
      </c>
    </row>
    <row r="34" spans="1:4" x14ac:dyDescent="0.25">
      <c r="A34" s="2" t="str">
        <f t="shared" si="3"/>
        <v>УСНО</v>
      </c>
      <c r="B34" s="1">
        <v>13</v>
      </c>
      <c r="C34" s="1">
        <v>2</v>
      </c>
      <c r="D34" s="13">
        <f t="shared" si="4"/>
        <v>650</v>
      </c>
    </row>
    <row r="35" spans="1:4" x14ac:dyDescent="0.25">
      <c r="A35" s="2" t="str">
        <f t="shared" si="3"/>
        <v>транспортный налог физ.лиц</v>
      </c>
      <c r="B35" s="1">
        <v>546</v>
      </c>
      <c r="C35" s="1">
        <v>277</v>
      </c>
      <c r="D35" s="13">
        <f t="shared" si="4"/>
        <v>197.11191335740074</v>
      </c>
    </row>
    <row r="36" spans="1:4" x14ac:dyDescent="0.25">
      <c r="A36" s="2" t="str">
        <f t="shared" si="3"/>
        <v>транспортный налог организаций</v>
      </c>
      <c r="B36" s="1">
        <v>0</v>
      </c>
      <c r="C36" s="1">
        <v>0</v>
      </c>
      <c r="D36" s="13">
        <v>0</v>
      </c>
    </row>
    <row r="37" spans="1:4" x14ac:dyDescent="0.25">
      <c r="A37" s="2" t="str">
        <f t="shared" si="3"/>
        <v>налог на прибыль организаций</v>
      </c>
      <c r="B37" s="1">
        <v>0</v>
      </c>
      <c r="C37" s="1">
        <v>0</v>
      </c>
      <c r="D37" s="13">
        <v>0</v>
      </c>
    </row>
    <row r="38" spans="1:4" x14ac:dyDescent="0.25">
      <c r="A38" s="8" t="s">
        <v>17</v>
      </c>
      <c r="B38" s="12">
        <f>SUM(B39:B48)</f>
        <v>724</v>
      </c>
      <c r="C38" s="12">
        <f>SUM(C39:C48)</f>
        <v>561</v>
      </c>
      <c r="D38" s="10">
        <f t="shared" si="4"/>
        <v>129.05525846702318</v>
      </c>
    </row>
    <row r="39" spans="1:4" x14ac:dyDescent="0.25">
      <c r="A39" s="2" t="str">
        <f t="shared" ref="A39:A48" si="5">A17</f>
        <v>в том числе:</v>
      </c>
      <c r="B39" s="1"/>
      <c r="C39" s="1"/>
      <c r="D39" s="13"/>
    </row>
    <row r="40" spans="1:4" x14ac:dyDescent="0.25">
      <c r="A40" s="2" t="str">
        <f t="shared" si="5"/>
        <v>ЕНВД</v>
      </c>
      <c r="B40" s="1">
        <v>13</v>
      </c>
      <c r="C40" s="1">
        <v>42</v>
      </c>
      <c r="D40" s="13">
        <f t="shared" si="4"/>
        <v>30.952380952380953</v>
      </c>
    </row>
    <row r="41" spans="1:4" x14ac:dyDescent="0.25">
      <c r="A41" s="2" t="str">
        <f t="shared" si="5"/>
        <v>земельный налог</v>
      </c>
      <c r="B41" s="1">
        <v>267</v>
      </c>
      <c r="C41" s="1">
        <v>156</v>
      </c>
      <c r="D41" s="13">
        <f t="shared" si="4"/>
        <v>171.15384615384613</v>
      </c>
    </row>
    <row r="42" spans="1:4" x14ac:dyDescent="0.25">
      <c r="A42" s="2" t="str">
        <f t="shared" si="5"/>
        <v>НДФЛ</v>
      </c>
      <c r="B42" s="1">
        <v>0</v>
      </c>
      <c r="C42" s="1">
        <v>3</v>
      </c>
      <c r="D42" s="13">
        <f t="shared" si="4"/>
        <v>0</v>
      </c>
    </row>
    <row r="43" spans="1:4" x14ac:dyDescent="0.25">
      <c r="A43" s="2" t="str">
        <f t="shared" si="5"/>
        <v>налог на имущество физ. лиц</v>
      </c>
      <c r="B43" s="1">
        <v>54</v>
      </c>
      <c r="C43" s="1">
        <v>32</v>
      </c>
      <c r="D43" s="13">
        <f t="shared" si="4"/>
        <v>168.75</v>
      </c>
    </row>
    <row r="44" spans="1:4" x14ac:dyDescent="0.25">
      <c r="A44" s="2" t="str">
        <f t="shared" si="5"/>
        <v>налог на имущество орг.</v>
      </c>
      <c r="B44" s="1">
        <v>0</v>
      </c>
      <c r="C44" s="1">
        <v>0</v>
      </c>
      <c r="D44" s="13">
        <v>0</v>
      </c>
    </row>
    <row r="45" spans="1:4" x14ac:dyDescent="0.25">
      <c r="A45" s="2" t="str">
        <f t="shared" si="5"/>
        <v>УСНО</v>
      </c>
      <c r="B45" s="1">
        <v>0</v>
      </c>
      <c r="C45" s="1">
        <v>0</v>
      </c>
      <c r="D45" s="13">
        <v>0</v>
      </c>
    </row>
    <row r="46" spans="1:4" x14ac:dyDescent="0.25">
      <c r="A46" s="2" t="str">
        <f t="shared" si="5"/>
        <v>транспортный налог физ.лиц</v>
      </c>
      <c r="B46" s="1">
        <v>388</v>
      </c>
      <c r="C46" s="1">
        <v>327</v>
      </c>
      <c r="D46" s="13">
        <f t="shared" si="4"/>
        <v>118.65443425076452</v>
      </c>
    </row>
    <row r="47" spans="1:4" x14ac:dyDescent="0.25">
      <c r="A47" s="2" t="str">
        <f t="shared" si="5"/>
        <v>транспортный налог организаций</v>
      </c>
      <c r="B47" s="1">
        <v>2</v>
      </c>
      <c r="C47" s="1">
        <v>1</v>
      </c>
      <c r="D47" s="13">
        <f t="shared" si="4"/>
        <v>200</v>
      </c>
    </row>
    <row r="48" spans="1:4" x14ac:dyDescent="0.25">
      <c r="A48" s="2" t="str">
        <f t="shared" si="5"/>
        <v>налог на прибыль организаций</v>
      </c>
      <c r="B48" s="1"/>
      <c r="C48" s="1">
        <v>0</v>
      </c>
      <c r="D48" s="13">
        <v>0</v>
      </c>
    </row>
    <row r="49" spans="1:4" x14ac:dyDescent="0.25">
      <c r="A49" s="8" t="s">
        <v>18</v>
      </c>
      <c r="B49" s="12">
        <f>SUM(B51:B59)</f>
        <v>2502</v>
      </c>
      <c r="C49" s="12">
        <f>SUM(C51:C59)</f>
        <v>1843</v>
      </c>
      <c r="D49" s="10">
        <f t="shared" si="4"/>
        <v>135.75691806836679</v>
      </c>
    </row>
    <row r="50" spans="1:4" x14ac:dyDescent="0.25">
      <c r="A50" s="2" t="str">
        <f t="shared" ref="A50:A59" si="6">A17</f>
        <v>в том числе:</v>
      </c>
      <c r="B50" s="2"/>
      <c r="C50" s="2"/>
      <c r="D50" s="13"/>
    </row>
    <row r="51" spans="1:4" x14ac:dyDescent="0.25">
      <c r="A51" s="2" t="str">
        <f t="shared" si="6"/>
        <v>ЕНВД</v>
      </c>
      <c r="B51" s="1">
        <v>19</v>
      </c>
      <c r="C51" s="1">
        <v>15</v>
      </c>
      <c r="D51" s="13">
        <f t="shared" si="4"/>
        <v>126.66666666666666</v>
      </c>
    </row>
    <row r="52" spans="1:4" x14ac:dyDescent="0.25">
      <c r="A52" s="2" t="str">
        <f t="shared" si="6"/>
        <v>земельный налог</v>
      </c>
      <c r="B52" s="1">
        <v>791</v>
      </c>
      <c r="C52" s="1">
        <v>552</v>
      </c>
      <c r="D52" s="13">
        <f t="shared" si="4"/>
        <v>143.29710144927537</v>
      </c>
    </row>
    <row r="53" spans="1:4" x14ac:dyDescent="0.25">
      <c r="A53" s="2" t="str">
        <f t="shared" si="6"/>
        <v>НДФЛ</v>
      </c>
      <c r="B53" s="1">
        <v>8</v>
      </c>
      <c r="C53" s="1">
        <v>76</v>
      </c>
      <c r="D53" s="13">
        <f t="shared" si="4"/>
        <v>10.526315789473683</v>
      </c>
    </row>
    <row r="54" spans="1:4" x14ac:dyDescent="0.25">
      <c r="A54" s="2" t="str">
        <f t="shared" si="6"/>
        <v>налог на имущество физ. лиц</v>
      </c>
      <c r="B54" s="1">
        <v>167</v>
      </c>
      <c r="C54" s="1">
        <v>166</v>
      </c>
      <c r="D54" s="13">
        <f t="shared" si="4"/>
        <v>100.60240963855422</v>
      </c>
    </row>
    <row r="55" spans="1:4" x14ac:dyDescent="0.25">
      <c r="A55" s="2" t="str">
        <f t="shared" si="6"/>
        <v>налог на имущество орг.</v>
      </c>
      <c r="B55" s="1">
        <v>0</v>
      </c>
      <c r="C55" s="1">
        <v>0</v>
      </c>
      <c r="D55" s="13">
        <v>0</v>
      </c>
    </row>
    <row r="56" spans="1:4" x14ac:dyDescent="0.25">
      <c r="A56" s="2" t="str">
        <f t="shared" si="6"/>
        <v>УСНО</v>
      </c>
      <c r="B56" s="1">
        <v>0</v>
      </c>
      <c r="C56" s="1">
        <v>0</v>
      </c>
      <c r="D56" s="13">
        <v>0</v>
      </c>
    </row>
    <row r="57" spans="1:4" x14ac:dyDescent="0.25">
      <c r="A57" s="2" t="str">
        <f t="shared" si="6"/>
        <v>транспортный налог физ.лиц</v>
      </c>
      <c r="B57" s="1">
        <v>1512</v>
      </c>
      <c r="C57" s="1">
        <v>1022</v>
      </c>
      <c r="D57" s="13">
        <f t="shared" si="4"/>
        <v>147.94520547945206</v>
      </c>
    </row>
    <row r="58" spans="1:4" x14ac:dyDescent="0.25">
      <c r="A58" s="2" t="str">
        <f t="shared" si="6"/>
        <v>транспортный налог организаций</v>
      </c>
      <c r="B58" s="1">
        <v>5</v>
      </c>
      <c r="C58" s="1">
        <v>12</v>
      </c>
      <c r="D58" s="13">
        <f t="shared" si="4"/>
        <v>41.666666666666671</v>
      </c>
    </row>
    <row r="59" spans="1:4" x14ac:dyDescent="0.25">
      <c r="A59" s="2" t="str">
        <f t="shared" si="6"/>
        <v>налог на прибыль организаций</v>
      </c>
      <c r="B59" s="1">
        <v>0</v>
      </c>
      <c r="C59" s="1">
        <v>0</v>
      </c>
      <c r="D59" s="13">
        <v>0</v>
      </c>
    </row>
    <row r="60" spans="1:4" x14ac:dyDescent="0.25">
      <c r="A60" s="8" t="s">
        <v>19</v>
      </c>
      <c r="B60" s="12">
        <f>SUM(B62:B70)</f>
        <v>1450</v>
      </c>
      <c r="C60" s="12">
        <f>SUM(C62:C70)</f>
        <v>1244</v>
      </c>
      <c r="D60" s="10">
        <f>B60/C60*100</f>
        <v>116.55948553054662</v>
      </c>
    </row>
    <row r="61" spans="1:4" x14ac:dyDescent="0.25">
      <c r="A61" s="2" t="str">
        <f t="shared" ref="A61:A70" si="7">A50</f>
        <v>в том числе:</v>
      </c>
      <c r="B61" s="1"/>
      <c r="C61" s="1"/>
      <c r="D61" s="13"/>
    </row>
    <row r="62" spans="1:4" x14ac:dyDescent="0.25">
      <c r="A62" s="2" t="str">
        <f t="shared" si="7"/>
        <v>ЕНВД</v>
      </c>
      <c r="B62" s="1">
        <v>19</v>
      </c>
      <c r="C62" s="1">
        <v>22</v>
      </c>
      <c r="D62" s="13">
        <f t="shared" ref="D62:D68" si="8">B62/C62*100</f>
        <v>86.36363636363636</v>
      </c>
    </row>
    <row r="63" spans="1:4" x14ac:dyDescent="0.25">
      <c r="A63" s="2" t="str">
        <f t="shared" si="7"/>
        <v>земельный налог</v>
      </c>
      <c r="B63" s="1">
        <v>322</v>
      </c>
      <c r="C63" s="1">
        <f>199+198</f>
        <v>397</v>
      </c>
      <c r="D63" s="13">
        <f t="shared" si="8"/>
        <v>81.108312342569263</v>
      </c>
    </row>
    <row r="64" spans="1:4" x14ac:dyDescent="0.25">
      <c r="A64" s="2" t="str">
        <f t="shared" si="7"/>
        <v>НДФЛ</v>
      </c>
      <c r="B64" s="1">
        <v>47</v>
      </c>
      <c r="C64" s="1">
        <v>49</v>
      </c>
      <c r="D64" s="13">
        <f t="shared" si="8"/>
        <v>95.918367346938766</v>
      </c>
    </row>
    <row r="65" spans="1:4" x14ac:dyDescent="0.25">
      <c r="A65" s="2" t="str">
        <f t="shared" si="7"/>
        <v>налог на имущество физ. лиц</v>
      </c>
      <c r="B65" s="1">
        <v>209</v>
      </c>
      <c r="C65" s="1">
        <v>164</v>
      </c>
      <c r="D65" s="13">
        <f t="shared" si="8"/>
        <v>127.4390243902439</v>
      </c>
    </row>
    <row r="66" spans="1:4" x14ac:dyDescent="0.25">
      <c r="A66" s="2" t="str">
        <f t="shared" si="7"/>
        <v>налог на имущество орг.</v>
      </c>
      <c r="B66" s="1">
        <v>0</v>
      </c>
      <c r="C66" s="1">
        <v>0</v>
      </c>
      <c r="D66" s="13">
        <v>0</v>
      </c>
    </row>
    <row r="67" spans="1:4" x14ac:dyDescent="0.25">
      <c r="A67" s="2" t="str">
        <f t="shared" si="7"/>
        <v>УСНО</v>
      </c>
      <c r="B67" s="1">
        <v>2</v>
      </c>
      <c r="C67" s="1">
        <v>0</v>
      </c>
      <c r="D67" s="13">
        <v>0</v>
      </c>
    </row>
    <row r="68" spans="1:4" x14ac:dyDescent="0.25">
      <c r="A68" s="2" t="str">
        <f t="shared" si="7"/>
        <v>транспортный налог физ.лиц</v>
      </c>
      <c r="B68" s="1">
        <v>851</v>
      </c>
      <c r="C68" s="1">
        <v>612</v>
      </c>
      <c r="D68" s="13">
        <f t="shared" si="8"/>
        <v>139.05228758169935</v>
      </c>
    </row>
    <row r="69" spans="1:4" x14ac:dyDescent="0.25">
      <c r="A69" s="2" t="str">
        <f t="shared" si="7"/>
        <v>транспортный налог организаций</v>
      </c>
      <c r="B69" s="1">
        <v>0</v>
      </c>
      <c r="C69" s="1">
        <v>0</v>
      </c>
      <c r="D69" s="13">
        <v>0</v>
      </c>
    </row>
    <row r="70" spans="1:4" x14ac:dyDescent="0.25">
      <c r="A70" s="2" t="str">
        <f t="shared" si="7"/>
        <v>налог на прибыль организаций</v>
      </c>
      <c r="B70" s="1">
        <v>0</v>
      </c>
      <c r="C70" s="1">
        <v>0</v>
      </c>
      <c r="D70" s="13">
        <v>0</v>
      </c>
    </row>
    <row r="71" spans="1:4" x14ac:dyDescent="0.25">
      <c r="A71" s="8" t="s">
        <v>20</v>
      </c>
      <c r="B71" s="12">
        <f>SUM(B73:B81)</f>
        <v>1183</v>
      </c>
      <c r="C71" s="12">
        <f>SUM(C73:C81)</f>
        <v>908</v>
      </c>
      <c r="D71" s="10">
        <f>B71/C71*100</f>
        <v>130.2863436123348</v>
      </c>
    </row>
    <row r="72" spans="1:4" x14ac:dyDescent="0.25">
      <c r="A72" s="2" t="str">
        <f t="shared" ref="A72:A81" si="9">A50</f>
        <v>в том числе:</v>
      </c>
      <c r="B72" s="1"/>
      <c r="C72" s="1"/>
      <c r="D72" s="13"/>
    </row>
    <row r="73" spans="1:4" x14ac:dyDescent="0.25">
      <c r="A73" s="2" t="str">
        <f t="shared" si="9"/>
        <v>ЕНВД</v>
      </c>
      <c r="B73" s="1">
        <v>1</v>
      </c>
      <c r="C73" s="1">
        <v>29</v>
      </c>
      <c r="D73" s="13">
        <f t="shared" ref="D73:D79" si="10">B73/C73*100</f>
        <v>3.4482758620689653</v>
      </c>
    </row>
    <row r="74" spans="1:4" x14ac:dyDescent="0.25">
      <c r="A74" s="2" t="str">
        <f t="shared" si="9"/>
        <v>земельный налог</v>
      </c>
      <c r="B74" s="1">
        <v>496</v>
      </c>
      <c r="C74" s="1">
        <v>382</v>
      </c>
      <c r="D74" s="13">
        <f t="shared" si="10"/>
        <v>129.84293193717278</v>
      </c>
    </row>
    <row r="75" spans="1:4" x14ac:dyDescent="0.25">
      <c r="A75" s="2" t="str">
        <f t="shared" si="9"/>
        <v>НДФЛ</v>
      </c>
      <c r="B75" s="1">
        <v>2</v>
      </c>
      <c r="C75" s="1">
        <v>83</v>
      </c>
      <c r="D75" s="13">
        <f t="shared" si="10"/>
        <v>2.4096385542168677</v>
      </c>
    </row>
    <row r="76" spans="1:4" x14ac:dyDescent="0.25">
      <c r="A76" s="2" t="str">
        <f t="shared" si="9"/>
        <v>налог на имущество физ. лиц</v>
      </c>
      <c r="B76" s="1">
        <v>117</v>
      </c>
      <c r="C76" s="1">
        <v>50</v>
      </c>
      <c r="D76" s="13">
        <f t="shared" si="10"/>
        <v>234</v>
      </c>
    </row>
    <row r="77" spans="1:4" x14ac:dyDescent="0.25">
      <c r="A77" s="2" t="str">
        <f t="shared" si="9"/>
        <v>налог на имущество орг.</v>
      </c>
      <c r="B77" s="1">
        <v>0</v>
      </c>
      <c r="C77" s="1">
        <v>0</v>
      </c>
      <c r="D77" s="13">
        <v>0</v>
      </c>
    </row>
    <row r="78" spans="1:4" x14ac:dyDescent="0.25">
      <c r="A78" s="2" t="str">
        <f t="shared" si="9"/>
        <v>УСНО</v>
      </c>
      <c r="B78" s="1">
        <v>1</v>
      </c>
      <c r="C78" s="1">
        <v>0</v>
      </c>
      <c r="D78" s="13">
        <v>0</v>
      </c>
    </row>
    <row r="79" spans="1:4" x14ac:dyDescent="0.25">
      <c r="A79" s="2" t="str">
        <f t="shared" si="9"/>
        <v>транспортный налог физ.лиц</v>
      </c>
      <c r="B79" s="1">
        <v>560</v>
      </c>
      <c r="C79" s="1">
        <v>364</v>
      </c>
      <c r="D79" s="13">
        <f t="shared" si="10"/>
        <v>153.84615384615387</v>
      </c>
    </row>
    <row r="80" spans="1:4" x14ac:dyDescent="0.25">
      <c r="A80" s="2" t="str">
        <f t="shared" si="9"/>
        <v>транспортный налог организаций</v>
      </c>
      <c r="B80" s="1">
        <v>6</v>
      </c>
      <c r="C80" s="1">
        <v>0</v>
      </c>
      <c r="D80" s="13">
        <v>0</v>
      </c>
    </row>
    <row r="81" spans="1:4" x14ac:dyDescent="0.25">
      <c r="A81" s="2" t="str">
        <f t="shared" si="9"/>
        <v>налог на прибыль организаций</v>
      </c>
      <c r="B81" s="1">
        <v>0</v>
      </c>
      <c r="C81" s="1">
        <v>0</v>
      </c>
      <c r="D81" s="13">
        <v>0</v>
      </c>
    </row>
    <row r="82" spans="1:4" x14ac:dyDescent="0.25">
      <c r="A82" s="8" t="s">
        <v>21</v>
      </c>
      <c r="B82" s="12">
        <f>SUM(B84:B93)</f>
        <v>5628</v>
      </c>
      <c r="C82" s="12">
        <f>SUM(C84:C93)</f>
        <v>3862</v>
      </c>
      <c r="D82" s="9">
        <f>B82/C82*100</f>
        <v>145.72760227861212</v>
      </c>
    </row>
    <row r="83" spans="1:4" x14ac:dyDescent="0.25">
      <c r="A83" s="2" t="str">
        <f t="shared" ref="A83:A92" si="11">A72</f>
        <v>в том числе:</v>
      </c>
      <c r="B83" s="1"/>
      <c r="C83" s="1"/>
      <c r="D83" s="14"/>
    </row>
    <row r="84" spans="1:4" x14ac:dyDescent="0.25">
      <c r="A84" s="2" t="str">
        <f t="shared" si="11"/>
        <v>ЕНВД</v>
      </c>
      <c r="B84" s="1">
        <f>13+22+7+23+8+35+4</f>
        <v>112</v>
      </c>
      <c r="C84" s="1">
        <v>111</v>
      </c>
      <c r="D84" s="14">
        <f t="shared" ref="D84:D93" si="12">B84/C84*100</f>
        <v>100.90090090090089</v>
      </c>
    </row>
    <row r="85" spans="1:4" x14ac:dyDescent="0.25">
      <c r="A85" s="2" t="str">
        <f t="shared" si="11"/>
        <v>земельный налог</v>
      </c>
      <c r="B85" s="1">
        <f>1104+7+191</f>
        <v>1302</v>
      </c>
      <c r="C85" s="1">
        <v>676</v>
      </c>
      <c r="D85" s="14">
        <f t="shared" si="12"/>
        <v>192.60355029585799</v>
      </c>
    </row>
    <row r="86" spans="1:4" x14ac:dyDescent="0.25">
      <c r="A86" s="2" t="str">
        <f t="shared" si="11"/>
        <v>НДФЛ</v>
      </c>
      <c r="B86" s="1">
        <f>1+115+4</f>
        <v>120</v>
      </c>
      <c r="C86" s="1">
        <v>657</v>
      </c>
      <c r="D86" s="14">
        <f t="shared" si="12"/>
        <v>18.264840182648399</v>
      </c>
    </row>
    <row r="87" spans="1:4" x14ac:dyDescent="0.25">
      <c r="A87" s="2" t="str">
        <f t="shared" si="11"/>
        <v>налог на имущество физ. лиц</v>
      </c>
      <c r="B87" s="1">
        <f>476</f>
        <v>476</v>
      </c>
      <c r="C87" s="1">
        <v>0</v>
      </c>
      <c r="D87" s="14">
        <v>0</v>
      </c>
    </row>
    <row r="88" spans="1:4" x14ac:dyDescent="0.25">
      <c r="A88" s="2" t="str">
        <f t="shared" si="11"/>
        <v>налог на имущество орг.</v>
      </c>
      <c r="B88" s="1">
        <f>1132+255</f>
        <v>1387</v>
      </c>
      <c r="C88" s="1">
        <v>731</v>
      </c>
      <c r="D88" s="14">
        <f t="shared" si="12"/>
        <v>189.74008207934335</v>
      </c>
    </row>
    <row r="89" spans="1:4" x14ac:dyDescent="0.25">
      <c r="A89" s="2" t="str">
        <f t="shared" si="11"/>
        <v>УСНО</v>
      </c>
      <c r="B89" s="1">
        <v>144</v>
      </c>
      <c r="C89" s="1">
        <v>369</v>
      </c>
      <c r="D89" s="14">
        <f t="shared" si="12"/>
        <v>39.024390243902438</v>
      </c>
    </row>
    <row r="90" spans="1:4" x14ac:dyDescent="0.25">
      <c r="A90" s="2" t="str">
        <f t="shared" si="11"/>
        <v>транспортный налог физ.лиц</v>
      </c>
      <c r="B90" s="1">
        <v>1854</v>
      </c>
      <c r="C90" s="1">
        <v>1164</v>
      </c>
      <c r="D90" s="14">
        <f t="shared" si="12"/>
        <v>159.2783505154639</v>
      </c>
    </row>
    <row r="91" spans="1:4" x14ac:dyDescent="0.25">
      <c r="A91" s="2" t="str">
        <f t="shared" si="11"/>
        <v>транспортный налог организаций</v>
      </c>
      <c r="B91" s="1">
        <v>80</v>
      </c>
      <c r="C91" s="1">
        <v>80</v>
      </c>
      <c r="D91" s="14">
        <f t="shared" si="12"/>
        <v>100</v>
      </c>
    </row>
    <row r="92" spans="1:4" x14ac:dyDescent="0.25">
      <c r="A92" s="2" t="str">
        <f t="shared" si="11"/>
        <v>налог на прибыль организаций</v>
      </c>
      <c r="B92" s="1">
        <v>14</v>
      </c>
      <c r="C92" s="1">
        <v>1</v>
      </c>
      <c r="D92" s="14">
        <f t="shared" si="12"/>
        <v>1400</v>
      </c>
    </row>
    <row r="93" spans="1:4" x14ac:dyDescent="0.25">
      <c r="A93" s="2" t="s">
        <v>24</v>
      </c>
      <c r="B93" s="1">
        <v>139</v>
      </c>
      <c r="C93" s="1">
        <v>73</v>
      </c>
      <c r="D93" s="14">
        <f t="shared" si="12"/>
        <v>190.41095890410961</v>
      </c>
    </row>
    <row r="94" spans="1:4" x14ac:dyDescent="0.25">
      <c r="A94" s="8" t="s">
        <v>22</v>
      </c>
      <c r="B94" s="12">
        <f>SUM(B96:B105)</f>
        <v>847</v>
      </c>
      <c r="C94" s="12">
        <f>SUM(C96:C105)</f>
        <v>678</v>
      </c>
      <c r="D94" s="9">
        <f>B94/C94*100</f>
        <v>124.92625368731562</v>
      </c>
    </row>
    <row r="95" spans="1:4" x14ac:dyDescent="0.25">
      <c r="A95" s="2" t="str">
        <f t="shared" ref="A95:A101" si="13">A83</f>
        <v>в том числе:</v>
      </c>
      <c r="B95" s="2"/>
      <c r="C95" s="1"/>
      <c r="D95" s="14"/>
    </row>
    <row r="96" spans="1:4" x14ac:dyDescent="0.25">
      <c r="A96" s="2" t="str">
        <f t="shared" si="13"/>
        <v>ЕНВД</v>
      </c>
      <c r="B96" s="1">
        <f>13+21</f>
        <v>34</v>
      </c>
      <c r="C96" s="1">
        <v>39</v>
      </c>
      <c r="D96" s="14">
        <f t="shared" ref="D96:D105" si="14">B96/C96*100</f>
        <v>87.179487179487182</v>
      </c>
    </row>
    <row r="97" spans="1:4" x14ac:dyDescent="0.25">
      <c r="A97" s="2" t="str">
        <f t="shared" si="13"/>
        <v>земельный налог</v>
      </c>
      <c r="B97" s="1">
        <f>6+191</f>
        <v>197</v>
      </c>
      <c r="C97" s="1">
        <v>149</v>
      </c>
      <c r="D97" s="14">
        <f t="shared" si="14"/>
        <v>132.21476510067114</v>
      </c>
    </row>
    <row r="98" spans="1:4" x14ac:dyDescent="0.25">
      <c r="A98" s="2" t="str">
        <f t="shared" si="13"/>
        <v>НДФЛ</v>
      </c>
      <c r="B98" s="1">
        <v>2</v>
      </c>
      <c r="C98" s="1">
        <v>157</v>
      </c>
      <c r="D98" s="14">
        <f t="shared" si="14"/>
        <v>1.2738853503184715</v>
      </c>
    </row>
    <row r="99" spans="1:4" x14ac:dyDescent="0.25">
      <c r="A99" s="2" t="str">
        <f t="shared" si="13"/>
        <v>налог на имущество физ. лиц</v>
      </c>
      <c r="B99" s="1">
        <v>79</v>
      </c>
      <c r="C99" s="1">
        <v>0</v>
      </c>
      <c r="D99" s="14">
        <v>0</v>
      </c>
    </row>
    <row r="100" spans="1:4" x14ac:dyDescent="0.25">
      <c r="A100" s="2" t="str">
        <f t="shared" si="13"/>
        <v>налог на имущество орг.</v>
      </c>
      <c r="B100" s="1">
        <v>0</v>
      </c>
      <c r="C100" s="1">
        <v>0</v>
      </c>
      <c r="D100" s="14">
        <v>0</v>
      </c>
    </row>
    <row r="101" spans="1:4" x14ac:dyDescent="0.25">
      <c r="A101" s="2" t="str">
        <f t="shared" si="13"/>
        <v>УСНО</v>
      </c>
      <c r="B101" s="1">
        <v>1</v>
      </c>
      <c r="C101" s="1">
        <v>1</v>
      </c>
      <c r="D101" s="14">
        <f t="shared" si="14"/>
        <v>100</v>
      </c>
    </row>
    <row r="102" spans="1:4" x14ac:dyDescent="0.25">
      <c r="A102" s="2" t="s">
        <v>14</v>
      </c>
      <c r="B102" s="1">
        <v>3</v>
      </c>
      <c r="C102" s="1">
        <v>0</v>
      </c>
      <c r="D102" s="14">
        <v>0</v>
      </c>
    </row>
    <row r="103" spans="1:4" x14ac:dyDescent="0.25">
      <c r="A103" s="2" t="str">
        <f>A90</f>
        <v>транспортный налог физ.лиц</v>
      </c>
      <c r="B103" s="1">
        <v>529</v>
      </c>
      <c r="C103" s="1">
        <v>328</v>
      </c>
      <c r="D103" s="14">
        <f t="shared" si="14"/>
        <v>161.28048780487805</v>
      </c>
    </row>
    <row r="104" spans="1:4" x14ac:dyDescent="0.25">
      <c r="A104" s="2" t="s">
        <v>25</v>
      </c>
      <c r="B104" s="1">
        <v>2</v>
      </c>
      <c r="C104" s="1">
        <v>2</v>
      </c>
      <c r="D104" s="14">
        <f t="shared" si="14"/>
        <v>100</v>
      </c>
    </row>
    <row r="105" spans="1:4" x14ac:dyDescent="0.25">
      <c r="A105" s="2" t="s">
        <v>24</v>
      </c>
      <c r="B105" s="1">
        <v>0</v>
      </c>
      <c r="C105" s="1">
        <v>2</v>
      </c>
      <c r="D105" s="14">
        <f t="shared" si="14"/>
        <v>0</v>
      </c>
    </row>
    <row r="106" spans="1:4" x14ac:dyDescent="0.25">
      <c r="A106" s="8" t="s">
        <v>23</v>
      </c>
      <c r="B106" s="12">
        <f>SUM(B108:B118)</f>
        <v>4513</v>
      </c>
      <c r="C106" s="12">
        <f>SUM(C108:C118)</f>
        <v>3955</v>
      </c>
      <c r="D106" s="9">
        <f>B106/C106*100</f>
        <v>114.1087231352718</v>
      </c>
    </row>
    <row r="107" spans="1:4" x14ac:dyDescent="0.25">
      <c r="A107" s="2" t="str">
        <f t="shared" ref="A107:A113" si="15">A95</f>
        <v>в том числе:</v>
      </c>
      <c r="B107" s="1"/>
      <c r="C107" s="1"/>
      <c r="D107" s="15"/>
    </row>
    <row r="108" spans="1:4" x14ac:dyDescent="0.25">
      <c r="A108" s="2" t="str">
        <f t="shared" si="15"/>
        <v>ЕНВД</v>
      </c>
      <c r="B108" s="1">
        <f>5+7+2+28+4+16+9+6+2+2+1+3</f>
        <v>85</v>
      </c>
      <c r="C108" s="1">
        <v>49</v>
      </c>
      <c r="D108" s="15">
        <f t="shared" ref="D108:D118" si="16">B108/C108*100</f>
        <v>173.46938775510205</v>
      </c>
    </row>
    <row r="109" spans="1:4" x14ac:dyDescent="0.25">
      <c r="A109" s="2" t="str">
        <f t="shared" si="15"/>
        <v>земельный налог</v>
      </c>
      <c r="B109" s="1">
        <f>398+5</f>
        <v>403</v>
      </c>
      <c r="C109" s="1">
        <v>414</v>
      </c>
      <c r="D109" s="15">
        <f t="shared" si="16"/>
        <v>97.34299516908213</v>
      </c>
    </row>
    <row r="110" spans="1:4" x14ac:dyDescent="0.25">
      <c r="A110" s="2" t="str">
        <f t="shared" si="15"/>
        <v>НДФЛ</v>
      </c>
      <c r="B110" s="1">
        <f>1130</f>
        <v>1130</v>
      </c>
      <c r="C110" s="1">
        <v>1130</v>
      </c>
      <c r="D110" s="15">
        <f t="shared" si="16"/>
        <v>100</v>
      </c>
    </row>
    <row r="111" spans="1:4" x14ac:dyDescent="0.25">
      <c r="A111" s="2" t="str">
        <f t="shared" si="15"/>
        <v>налог на имущество физ. лиц</v>
      </c>
      <c r="B111" s="1">
        <v>342</v>
      </c>
      <c r="C111" s="1">
        <v>174</v>
      </c>
      <c r="D111" s="15">
        <f t="shared" si="16"/>
        <v>196.55172413793102</v>
      </c>
    </row>
    <row r="112" spans="1:4" x14ac:dyDescent="0.25">
      <c r="A112" s="2" t="str">
        <f t="shared" si="15"/>
        <v>налог на имущество орг.</v>
      </c>
      <c r="B112" s="1">
        <v>474</v>
      </c>
      <c r="C112" s="1">
        <v>558</v>
      </c>
      <c r="D112" s="15">
        <f t="shared" si="16"/>
        <v>84.946236559139791</v>
      </c>
    </row>
    <row r="113" spans="1:4" x14ac:dyDescent="0.25">
      <c r="A113" s="2" t="str">
        <f t="shared" si="15"/>
        <v>УСНО</v>
      </c>
      <c r="B113" s="1">
        <v>72</v>
      </c>
      <c r="C113" s="1">
        <v>281</v>
      </c>
      <c r="D113" s="15">
        <f t="shared" si="16"/>
        <v>25.622775800711743</v>
      </c>
    </row>
    <row r="114" spans="1:4" x14ac:dyDescent="0.25">
      <c r="A114" s="2" t="str">
        <f t="shared" ref="A114" si="17">A103</f>
        <v>транспортный налог физ.лиц</v>
      </c>
      <c r="B114" s="1">
        <f>1530</f>
        <v>1530</v>
      </c>
      <c r="C114" s="1">
        <v>983</v>
      </c>
      <c r="D114" s="15">
        <f t="shared" si="16"/>
        <v>155.64598168870805</v>
      </c>
    </row>
    <row r="115" spans="1:4" x14ac:dyDescent="0.25">
      <c r="A115" s="2" t="s">
        <v>26</v>
      </c>
      <c r="B115" s="1">
        <f>36+370</f>
        <v>406</v>
      </c>
      <c r="C115" s="1">
        <v>295</v>
      </c>
      <c r="D115" s="15">
        <f t="shared" si="16"/>
        <v>137.62711864406779</v>
      </c>
    </row>
    <row r="116" spans="1:4" x14ac:dyDescent="0.25">
      <c r="A116" s="2" t="s">
        <v>15</v>
      </c>
      <c r="B116" s="1">
        <v>0</v>
      </c>
      <c r="C116" s="1">
        <v>0</v>
      </c>
      <c r="D116" s="15">
        <v>0</v>
      </c>
    </row>
    <row r="117" spans="1:4" x14ac:dyDescent="0.25">
      <c r="A117" s="2" t="s">
        <v>25</v>
      </c>
      <c r="B117" s="1">
        <v>1</v>
      </c>
      <c r="C117" s="1">
        <v>1</v>
      </c>
      <c r="D117" s="15">
        <f t="shared" si="16"/>
        <v>100</v>
      </c>
    </row>
    <row r="118" spans="1:4" x14ac:dyDescent="0.25">
      <c r="A118" s="2" t="s">
        <v>24</v>
      </c>
      <c r="B118" s="1">
        <v>70</v>
      </c>
      <c r="C118" s="1">
        <v>70</v>
      </c>
      <c r="D118" s="15">
        <f t="shared" si="16"/>
        <v>100</v>
      </c>
    </row>
  </sheetData>
  <mergeCells count="1">
    <mergeCell ref="A1:D1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Софронова ЕН</dc:creator>
  <cp:lastModifiedBy>Софронова ЕН</cp:lastModifiedBy>
  <cp:lastPrinted>2015-08-04T06:05:13Z</cp:lastPrinted>
  <dcterms:created xsi:type="dcterms:W3CDTF">2015-08-03T13:11:09Z</dcterms:created>
  <dcterms:modified xsi:type="dcterms:W3CDTF">2015-08-04T06:07:49Z</dcterms:modified>
</cp:coreProperties>
</file>