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6" windowWidth="15480" windowHeight="9336"/>
  </bookViews>
  <sheets>
    <sheet name="01.10.2016" sheetId="1" r:id="rId1"/>
  </sheets>
  <definedNames>
    <definedName name="_xlnm.Print_Area" localSheetId="0">'01.10.2016'!$A$1:$E$91</definedName>
  </definedNames>
  <calcPr calcId="125725"/>
</workbook>
</file>

<file path=xl/calcChain.xml><?xml version="1.0" encoding="utf-8"?>
<calcChain xmlns="http://schemas.openxmlformats.org/spreadsheetml/2006/main">
  <c r="C20" i="1"/>
  <c r="D20"/>
  <c r="D18" s="1"/>
  <c r="D30"/>
  <c r="C30"/>
  <c r="C34"/>
  <c r="D34"/>
  <c r="C31"/>
  <c r="D31"/>
  <c r="D32"/>
  <c r="C35"/>
  <c r="D35"/>
  <c r="C33"/>
  <c r="D33"/>
  <c r="C28"/>
  <c r="D28"/>
  <c r="C26"/>
  <c r="C18" s="1"/>
  <c r="D26"/>
  <c r="C39"/>
  <c r="D39"/>
  <c r="D21"/>
  <c r="D24"/>
  <c r="D23"/>
  <c r="C25"/>
  <c r="D25"/>
  <c r="C38"/>
  <c r="D38"/>
  <c r="D36"/>
  <c r="C36"/>
  <c r="D71"/>
  <c r="D61"/>
  <c r="D57"/>
  <c r="D62"/>
  <c r="D65"/>
  <c r="C65"/>
  <c r="C62"/>
  <c r="C61"/>
  <c r="C58"/>
  <c r="C57"/>
  <c r="D49"/>
  <c r="C49"/>
  <c r="C71"/>
  <c r="C72"/>
  <c r="D41"/>
  <c r="D58"/>
  <c r="D72"/>
  <c r="D73"/>
</calcChain>
</file>

<file path=xl/comments1.xml><?xml version="1.0" encoding="utf-8"?>
<comments xmlns="http://schemas.openxmlformats.org/spreadsheetml/2006/main">
  <authors>
    <author>Управление финанасов</author>
  </authors>
  <commentList>
    <comment ref="D69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финанасов:</t>
        </r>
        <r>
          <rPr>
            <sz val="8"/>
            <color indexed="81"/>
            <rFont val="Tahoma"/>
            <family val="2"/>
            <charset val="204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<sst xmlns="http://schemas.openxmlformats.org/spreadsheetml/2006/main" count="79" uniqueCount="79">
  <si>
    <t xml:space="preserve">Наименование показателя </t>
  </si>
  <si>
    <t>Код строки</t>
  </si>
  <si>
    <t>2</t>
  </si>
  <si>
    <t>3</t>
  </si>
  <si>
    <t>4</t>
  </si>
  <si>
    <t>5</t>
  </si>
  <si>
    <t>Бюджетные ассигнования на  осуществление целевых программ,  всего</t>
  </si>
  <si>
    <t>010</t>
  </si>
  <si>
    <t xml:space="preserve">        в том числе: </t>
  </si>
  <si>
    <t>Развитие информационного общества, использование информационных и коммуникационных технологий в муниципальных  образованиях Чердаклинское района</t>
  </si>
  <si>
    <t>Муниципальная программа "Комплексные  меры по профилактике правонарушений на территории сельских поселений"</t>
  </si>
  <si>
    <t>Муниципальная программа "Комплексные  меры по профилактике правонарушений на территории муниципального образования "Чердаклинский район" на 2016-2018годы"</t>
  </si>
  <si>
    <t>Муниципальная  программа "Забота" на 2014-2018г.муниципальных образований Чердаклинского района</t>
  </si>
  <si>
    <t>Муниципальная программа "Создание комфортной среды в муниципальном образовании "Октябрьское сельское поселение" на 2015 год"</t>
  </si>
  <si>
    <t>Муниципальная программа «Энергосбережение на территории муниципальных образований Чердаклинского района Ульяновской области на 2014-2018 годы»</t>
  </si>
  <si>
    <t>МП Комплексное развитие ЖКХ муниципальных  образований Чердаклинского района</t>
  </si>
  <si>
    <t>Муниципальная программа развития малого и среднего предпринимательства на территории муниципальных  образований Чердаклинского района"</t>
  </si>
  <si>
    <t>Программа "Развитие физической культуры и спорта в  МО "Чердаклинское ГП"</t>
  </si>
  <si>
    <t>Муниципальная программа "Пожарная безопасность муниципальных  образований Чердаклинского района"</t>
  </si>
  <si>
    <t>Муниципальная программа «Развитие информационного общества, использование информационных и коммуникационных технологий в муниципальном образовании «Чердаклинский район» в 2014-2016 годах»</t>
  </si>
  <si>
    <t>Подпрограмма «Молодёжь» муниципальной программы «Народосбережение и демографическое развитие муниципального образования «Чердаклинский район» Ульяновской области на 2014-2016 годы»</t>
  </si>
  <si>
    <t>Подпрограмма «Комплексные меры противодействия злоупотреблению наркотиками и их незаконному обороту на территории муниципального образования «Чердаклинский район»» муниципальной программы «Народосбережение и демографическое развитие муниципального образования «Чердаклинский район» Ульяновской области на 2014-2016 годы»</t>
  </si>
  <si>
    <t>МП "Повышение безопасности дорожного движения в МО "Чердаклинский район"в 2014-2016г.г."</t>
  </si>
  <si>
    <t>Муниципальная программа «Развитие муниципальной службы в муниципальном образовании «Чердаклинский район» на 2014-2016 годы</t>
  </si>
  <si>
    <t>Муниципальная программа «Гражданское общество и национальная политика в муниципальном образовании «Чердаклинский район» Ульяновской области»</t>
  </si>
  <si>
    <t>Муниципальная программа по ремонту административных зданий муниципального образования "Чердаклинский район" Ульяновской области на 2014-2016 годы</t>
  </si>
  <si>
    <t>Муниципальная программа «Развитие и модернизация образования в муниципальном образовании «Чердаклинский район» на 2014-2016 годы»</t>
  </si>
  <si>
    <t>Подпрограмма «Адресная поддержка населения» муниципальной программы «Забота на 2014-2018 годы» муниципального образования «Чердаклинский район» Ульяновской области</t>
  </si>
  <si>
    <t>Подпрограмма «Поддержка ветеранов, инвалидов и граждан пожилого возраста» муниципальной программы «Забота на 2014-2018 годы» муниципального образования «Чердаклинский район» Ульяновской области</t>
  </si>
  <si>
    <t>Подпрограмма «Поддержка семьи, материнства и детства» муниципальной программы «Забота на 2014-2018 годы» муниципального образования «Чердаклинский район» Ульяновской области</t>
  </si>
  <si>
    <t>Подпрограмма «Поддержка иных категорий граждан» муниципальной программы «Забота на 2014-2018 годы» муниципального образования «Чердаклинский район» Ульяновской области</t>
  </si>
  <si>
    <t>Программа управления муниципальной собственностью муниципального образования «Чердаклинский район»</t>
  </si>
  <si>
    <t>Муниципальная программа "Развитие жилищно-коммунального хозяйства в МО "Чердаклинский район" Ульяновской области на 2016-2020годы"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</si>
  <si>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период до 2020 года» за счет средств местного бюджета</t>
  </si>
  <si>
    <t>РЦП "Доступная среда муниципального образования "Чердаклинский район" на 2012-2013 годы"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</si>
  <si>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период до 2020 годы» за счет средств местного бюджета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</si>
  <si>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период до 2020 года» за счет средств областного бюджета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</si>
  <si>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период до 2020 годы» за счет средств областного бюджета</t>
  </si>
  <si>
    <t>_____________________</t>
  </si>
  <si>
    <t xml:space="preserve">2016 г.               Предусмотрено в бюджете      </t>
  </si>
  <si>
    <t>Муниципальная программа "Развитие муниципальной службы в муниципальных образованиях Чердаклинского района"</t>
  </si>
  <si>
    <t>Муниципальная программа "По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муниципальных образований"</t>
  </si>
  <si>
    <t>МП "Повышение безопасности дорожного движения на территории сельских поселений"</t>
  </si>
  <si>
    <t>МП развитие благоустройства населенных пунктов муниципальных  образований Чердаклинского района</t>
  </si>
  <si>
    <t>МП "Пятилетка благоустройства муниципальных образований Чердаклинского района"</t>
  </si>
  <si>
    <t>Муниципальная  программа "Ремонт автомобильных дорог  муниципальных образований Чердаклинского района"</t>
  </si>
  <si>
    <t>Софинансирование расходов по государственной программе "Развитие транспортной системы Ульяновской области на 2014-2019 годы"</t>
  </si>
  <si>
    <t>МП "Обеспечение инженерной инфраструктурой земельных участков на территории  МО "Чердаклинское городское поселение"</t>
  </si>
  <si>
    <t>МП "Развитие отрасли культуры в муниципальном образовании "Чердаклинское городское поселение"</t>
  </si>
  <si>
    <t>Муниципальная программа «Обеспечение жильем молодых семей» на 2016- 2020 годы на территории муниципального образования «Чердаклинский район»</t>
  </si>
  <si>
    <t>Подпрограмма "Развитие библиотечного дела в МО Чердаклинский район" муниципальной программы «Культура в муниципальном образовании «Чердаклинский район» на 2014-2016 годы»</t>
  </si>
  <si>
    <t>Софинансирование из местного бюджета на оплату реструктуризированной задолженности за газ в рамках МП "Развитие ЖКХ в МО "Чердаклинский район" на 2016-2020 г."</t>
  </si>
  <si>
    <t>МП «Безопасный пешеходный переход муниципального образования «Чердаклинский район» на 2016-2018годы»</t>
  </si>
  <si>
    <t>МП «Текущий ремонт мун.жилищного фонда сельских поселений муниципальном образовании «Чердаклинский район» на 2016-2018годы»</t>
  </si>
  <si>
    <t>МП «Обеспечение содержания мест захоронения на  территории сельских поселений муниципальном образовании «Чердаклинский район» на 2016-2018годы»</t>
  </si>
  <si>
    <t>МП «Ликвидации несанкционированных свалок на  территории сельских поселений муниципальном образовании «Чердаклинский район» на 2016-2018годы»</t>
  </si>
  <si>
    <t xml:space="preserve">МП "Развитие туризма в МО "Чердаклинский район" </t>
  </si>
  <si>
    <t xml:space="preserve">МП "Противодействие коррупции на территории МО "Чердаклинский район" </t>
  </si>
  <si>
    <t>МП "Дополнительные меры по снижению напряжённости на рынке труда МО "Чердаклинский район" в 2016 году"</t>
  </si>
  <si>
    <t>МП «Развитие автомобильных дорог муниципальном образовании «Чердаклинский район» на 2015-2017 годы»</t>
  </si>
  <si>
    <t>Муниципальная программа "Комплексные меры противодействия злоупотреблению наркотиками и их незаконному обороту на территории муниципального образования"</t>
  </si>
  <si>
    <t>МП управления муниципальным имуществом муниципальных образований Чердаклинского района</t>
  </si>
  <si>
    <t>Муниципальная программа повышения инвестиционной привлекательности и развития малого и среднего бизнеса на территории муниципального образования «Чердаклинский район» Ульяновской области на 2016-2020 годы</t>
  </si>
  <si>
    <t>Муниципальная программа «Профилактика терроризма, экстремизма на территории муниципальном образовании «Чердаклинский район» Ульяновской области на 2016-2018 годы»</t>
  </si>
  <si>
    <t>Софинансирование мероприятий по федеральной программе "Доступная среда" (Мирновское сельское поселение)</t>
  </si>
  <si>
    <t>Софинансирование мероприятий подпрограммы "Обеспечение жильём молодых семей" федеральной целевой программы "Жилище"</t>
  </si>
  <si>
    <t xml:space="preserve">Финансирование мероприятий по федеральной программе "Доступная среда" </t>
  </si>
  <si>
    <t>Финансирование мероприятий на создание в общеобразовательных организациях, расположенных в сельской местности, условий для занятий физической культурой и спортом (федеральные средства)</t>
  </si>
  <si>
    <t>Софинансирование мероприятий на создание в общеобразовательных организациях, расположенных в сельской местности, условий для занятий физической культурой и спортом (местный бюджет)</t>
  </si>
  <si>
    <t>Финансирование мероприятий федеральной целевой программы "Культура России" (федеральные средства)</t>
  </si>
  <si>
    <t>Софинансирование мероприятий федеральной целевой программы "Культура России" (местный бюджет)</t>
  </si>
  <si>
    <t>Софинансирование по субсидиям на благоустройство родников в Ульяновской области, используемых населением в качестве источников питьевого водоснабжения</t>
  </si>
  <si>
    <t>Финансирование мероприятий по благоустройству родников в Ульяновской области, используемых населением в качестве источников питьевого водоснабжения</t>
  </si>
  <si>
    <t>За 2016 год Факт</t>
  </si>
  <si>
    <t>Субсидии бюджетам муниципальных районов  и городских округов Ульяновской области на реконструкцию и проведение  ремонтно-реставрационных работ зданий муниципальных учреждений культуры, находящихся в муниципальной собственности в рамках ГП Ульяновской области "Развитие культуры и сохранение объектов культурного наследия в Ульяновской области " на 2014-2018годы"</t>
  </si>
  <si>
    <t>Софинансирование мероприятий по государственной программе Ульяновской области "Развитие культуры и сохранение объектов культурного наследия в Ульяновской области " на 2014-2018годы"</t>
  </si>
  <si>
    <t>Отчет о реализации  муниципальных и государственных и муниципальных программ муниципального  образования "Чердаклинский район" Ульяновской области за 2016 год</t>
  </si>
  <si>
    <t>% финансирования</t>
  </si>
  <si>
    <t xml:space="preserve">Сумма, тыс. руб.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</si>
</sst>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"/>
    <numFmt numFmtId="166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0" fontId="1" fillId="0" borderId="0" xfId="0" applyFont="1" applyFill="1" applyAlignment="1"/>
    <xf numFmtId="49" fontId="1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0" fontId="4" fillId="0" borderId="0" xfId="0" applyFont="1" applyFill="1"/>
    <xf numFmtId="2" fontId="1" fillId="0" borderId="1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/>
    <xf numFmtId="49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wrapText="1"/>
    </xf>
    <xf numFmtId="49" fontId="2" fillId="0" borderId="0" xfId="0" applyNumberFormat="1" applyFont="1" applyFill="1"/>
    <xf numFmtId="0" fontId="1" fillId="0" borderId="1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/>
    </xf>
    <xf numFmtId="49" fontId="1" fillId="0" borderId="0" xfId="0" applyNumberFormat="1" applyFont="1" applyFill="1" applyBorder="1" applyAlignment="1">
      <alignment horizontal="justify"/>
    </xf>
    <xf numFmtId="0" fontId="4" fillId="0" borderId="0" xfId="0" applyFont="1" applyFill="1" applyAlignment="1">
      <alignment vertical="top"/>
    </xf>
    <xf numFmtId="2" fontId="7" fillId="0" borderId="0" xfId="0" applyNumberFormat="1" applyFont="1" applyFill="1" applyBorder="1" applyAlignment="1">
      <alignment horizontal="justify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/>
    <xf numFmtId="0" fontId="9" fillId="0" borderId="0" xfId="0" applyFont="1" applyFill="1" applyAlignment="1"/>
    <xf numFmtId="0" fontId="1" fillId="0" borderId="0" xfId="0" applyFont="1" applyFill="1" applyBorder="1" applyAlignment="1"/>
    <xf numFmtId="2" fontId="2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topLeftCell="A61" zoomScale="86" zoomScaleNormal="100" zoomScaleSheetLayoutView="86" workbookViewId="0">
      <selection activeCell="G90" sqref="G90"/>
    </sheetView>
  </sheetViews>
  <sheetFormatPr defaultColWidth="69.33203125" defaultRowHeight="15.6" outlineLevelRow="1"/>
  <cols>
    <col min="1" max="1" width="64.109375" style="25" customWidth="1"/>
    <col min="2" max="2" width="8.44140625" style="14" customWidth="1"/>
    <col min="3" max="3" width="13.5546875" style="15" customWidth="1"/>
    <col min="4" max="4" width="12.33203125" style="14" customWidth="1"/>
    <col min="5" max="5" width="10.88671875" style="14" customWidth="1"/>
    <col min="6" max="6" width="16" style="1" customWidth="1"/>
    <col min="7" max="7" width="10.109375" style="3" customWidth="1"/>
    <col min="8" max="8" width="6.44140625" style="3" customWidth="1"/>
    <col min="9" max="9" width="8.109375" style="3" customWidth="1"/>
    <col min="10" max="10" width="16" style="3" customWidth="1"/>
    <col min="11" max="16384" width="69.33203125" style="3"/>
  </cols>
  <sheetData>
    <row r="1" spans="1:9">
      <c r="A1" s="99"/>
      <c r="B1" s="99"/>
      <c r="C1" s="99"/>
      <c r="D1" s="99"/>
      <c r="E1" s="99"/>
      <c r="G1" s="2"/>
      <c r="H1" s="2"/>
    </row>
    <row r="2" spans="1:9" ht="75.75" customHeight="1">
      <c r="A2" s="4"/>
      <c r="B2" s="116"/>
      <c r="C2" s="116"/>
      <c r="D2" s="116"/>
      <c r="E2" s="116"/>
      <c r="G2" s="2"/>
      <c r="H2" s="2"/>
    </row>
    <row r="3" spans="1:9" ht="13.5" customHeight="1">
      <c r="A3" s="107" t="s">
        <v>76</v>
      </c>
      <c r="B3" s="108"/>
      <c r="C3" s="108"/>
      <c r="D3" s="108"/>
      <c r="E3" s="108"/>
      <c r="F3" s="5"/>
      <c r="G3" s="6"/>
      <c r="H3" s="6"/>
      <c r="I3" s="6"/>
    </row>
    <row r="4" spans="1:9" ht="15" customHeight="1">
      <c r="A4" s="108"/>
      <c r="B4" s="108"/>
      <c r="C4" s="108"/>
      <c r="D4" s="108"/>
      <c r="E4" s="108"/>
      <c r="F4" s="5"/>
      <c r="G4" s="1"/>
    </row>
    <row r="5" spans="1:9" ht="15" customHeight="1">
      <c r="A5" s="109"/>
      <c r="B5" s="109"/>
      <c r="C5" s="109"/>
      <c r="D5" s="109"/>
      <c r="E5" s="109"/>
      <c r="F5" s="7"/>
      <c r="G5" s="8"/>
      <c r="H5" s="9"/>
      <c r="I5" s="10"/>
    </row>
    <row r="6" spans="1:9" ht="9.75" customHeight="1">
      <c r="A6" s="109"/>
      <c r="B6" s="109"/>
      <c r="C6" s="109"/>
      <c r="D6" s="109"/>
      <c r="E6" s="109"/>
      <c r="F6" s="11"/>
      <c r="G6" s="12"/>
    </row>
    <row r="7" spans="1:9">
      <c r="A7" s="109"/>
      <c r="B7" s="109"/>
      <c r="C7" s="109"/>
      <c r="D7" s="109"/>
      <c r="E7" s="109"/>
      <c r="F7" s="11"/>
      <c r="G7" s="12"/>
    </row>
    <row r="8" spans="1:9" ht="9" customHeight="1">
      <c r="A8" s="13"/>
      <c r="D8" s="59"/>
      <c r="E8" s="16"/>
    </row>
    <row r="9" spans="1:9" ht="14.25" customHeight="1">
      <c r="A9" s="54"/>
      <c r="B9" s="54"/>
      <c r="C9" s="54"/>
      <c r="D9" s="16"/>
      <c r="E9" s="54"/>
    </row>
    <row r="10" spans="1:9" ht="12" customHeight="1">
      <c r="A10" s="115"/>
      <c r="B10" s="115"/>
      <c r="C10" s="115"/>
      <c r="D10" s="115"/>
      <c r="E10" s="115"/>
    </row>
    <row r="11" spans="1:9" ht="9.75" customHeight="1">
      <c r="A11" s="13"/>
      <c r="B11" s="17"/>
      <c r="D11" s="59"/>
      <c r="E11" s="59"/>
    </row>
    <row r="12" spans="1:9" ht="12" customHeight="1">
      <c r="A12" s="18"/>
      <c r="B12" s="19"/>
      <c r="D12" s="59"/>
      <c r="E12" s="59"/>
    </row>
    <row r="13" spans="1:9" ht="15.75" customHeight="1">
      <c r="A13" s="18"/>
      <c r="B13" s="19"/>
      <c r="D13" s="59"/>
      <c r="E13" s="59"/>
    </row>
    <row r="14" spans="1:9" ht="13.5" customHeight="1">
      <c r="A14" s="110" t="s">
        <v>0</v>
      </c>
      <c r="B14" s="111" t="s">
        <v>1</v>
      </c>
      <c r="C14" s="112" t="s">
        <v>78</v>
      </c>
      <c r="D14" s="112"/>
      <c r="E14" s="112"/>
    </row>
    <row r="15" spans="1:9">
      <c r="A15" s="110"/>
      <c r="B15" s="111"/>
      <c r="C15" s="113" t="s">
        <v>73</v>
      </c>
      <c r="D15" s="21"/>
      <c r="E15" s="21"/>
    </row>
    <row r="16" spans="1:9" ht="62.4">
      <c r="A16" s="56"/>
      <c r="B16" s="57"/>
      <c r="C16" s="114"/>
      <c r="D16" s="58" t="s">
        <v>39</v>
      </c>
      <c r="E16" s="58" t="s">
        <v>77</v>
      </c>
    </row>
    <row r="17" spans="1:9" ht="13.5" customHeight="1">
      <c r="A17" s="20">
        <v>1</v>
      </c>
      <c r="B17" s="21" t="s">
        <v>2</v>
      </c>
      <c r="C17" s="22" t="s">
        <v>3</v>
      </c>
      <c r="D17" s="21" t="s">
        <v>4</v>
      </c>
      <c r="E17" s="21" t="s">
        <v>5</v>
      </c>
    </row>
    <row r="18" spans="1:9" s="25" customFormat="1">
      <c r="A18" s="60" t="s">
        <v>6</v>
      </c>
      <c r="B18" s="23" t="s">
        <v>7</v>
      </c>
      <c r="C18" s="78">
        <f>SUM(C20:C83)</f>
        <v>80436.700000000012</v>
      </c>
      <c r="D18" s="78">
        <f>SUM(D20:D83)</f>
        <v>93137.600000000006</v>
      </c>
      <c r="E18" s="117">
        <v>86.4</v>
      </c>
      <c r="F18" s="24"/>
    </row>
    <row r="19" spans="1:9" ht="13.5" customHeight="1">
      <c r="A19" s="61" t="s">
        <v>8</v>
      </c>
      <c r="B19" s="21"/>
      <c r="C19" s="79"/>
      <c r="D19" s="83"/>
      <c r="E19" s="21"/>
    </row>
    <row r="20" spans="1:9" ht="39" customHeight="1">
      <c r="A20" s="62" t="s">
        <v>9</v>
      </c>
      <c r="B20" s="28"/>
      <c r="C20" s="79">
        <f>506.1-2.5+351.7+191.5+0.3</f>
        <v>1047.0999999999999</v>
      </c>
      <c r="D20" s="83">
        <f>557.4-2.5+362.1+191.6+0.2</f>
        <v>1108.8</v>
      </c>
      <c r="E20" s="95">
        <v>94.4</v>
      </c>
      <c r="F20" s="27"/>
    </row>
    <row r="21" spans="1:9" ht="31.5" customHeight="1">
      <c r="A21" s="62" t="s">
        <v>10</v>
      </c>
      <c r="B21" s="28"/>
      <c r="C21" s="79"/>
      <c r="D21" s="83">
        <f>5</f>
        <v>5</v>
      </c>
      <c r="E21" s="95"/>
      <c r="F21" s="27"/>
    </row>
    <row r="22" spans="1:9" ht="27.75" customHeight="1">
      <c r="A22" s="62" t="s">
        <v>42</v>
      </c>
      <c r="B22" s="28"/>
      <c r="C22" s="79"/>
      <c r="D22" s="83">
        <v>1</v>
      </c>
      <c r="E22" s="95"/>
      <c r="F22" s="27"/>
    </row>
    <row r="23" spans="1:9" ht="46.5" customHeight="1">
      <c r="A23" s="62" t="s">
        <v>41</v>
      </c>
      <c r="B23" s="28"/>
      <c r="C23" s="79"/>
      <c r="D23" s="83">
        <f>6</f>
        <v>6</v>
      </c>
      <c r="E23" s="95"/>
      <c r="F23" s="27"/>
    </row>
    <row r="24" spans="1:9" ht="38.25" customHeight="1">
      <c r="A24" s="62" t="s">
        <v>60</v>
      </c>
      <c r="B24" s="28"/>
      <c r="C24" s="79"/>
      <c r="D24" s="83">
        <f>6+11+10</f>
        <v>27</v>
      </c>
      <c r="E24" s="26"/>
      <c r="F24" s="27"/>
    </row>
    <row r="25" spans="1:9" ht="30.75" customHeight="1">
      <c r="A25" s="62" t="s">
        <v>40</v>
      </c>
      <c r="B25" s="28"/>
      <c r="C25" s="94">
        <f>2.5</f>
        <v>2.5</v>
      </c>
      <c r="D25" s="83">
        <f>10+2.5</f>
        <v>12.5</v>
      </c>
      <c r="E25" s="95"/>
      <c r="F25" s="3"/>
    </row>
    <row r="26" spans="1:9" ht="30.75" customHeight="1">
      <c r="A26" s="62" t="s">
        <v>61</v>
      </c>
      <c r="B26" s="28"/>
      <c r="C26" s="79">
        <f>42.1+8</f>
        <v>50.1</v>
      </c>
      <c r="D26" s="83">
        <f>101+45+298+12</f>
        <v>456</v>
      </c>
      <c r="E26" s="95">
        <v>11</v>
      </c>
      <c r="F26" s="27"/>
    </row>
    <row r="27" spans="1:9" ht="27.75" customHeight="1">
      <c r="A27" s="62" t="s">
        <v>47</v>
      </c>
      <c r="B27" s="28"/>
      <c r="C27" s="79"/>
      <c r="D27" s="83"/>
      <c r="E27" s="95"/>
      <c r="F27" s="27"/>
    </row>
    <row r="28" spans="1:9" ht="28.5" customHeight="1">
      <c r="A28" s="63" t="s">
        <v>45</v>
      </c>
      <c r="B28" s="28"/>
      <c r="C28" s="79">
        <f>5194.1+1507.9</f>
        <v>6702</v>
      </c>
      <c r="D28" s="83">
        <f>5271.8+2321.7</f>
        <v>7593.5</v>
      </c>
      <c r="E28" s="95">
        <v>51</v>
      </c>
      <c r="F28" s="100"/>
      <c r="G28" s="101"/>
      <c r="H28" s="101"/>
      <c r="I28" s="101"/>
    </row>
    <row r="29" spans="1:9" ht="28.5" customHeight="1">
      <c r="A29" s="63" t="s">
        <v>46</v>
      </c>
      <c r="B29" s="28"/>
      <c r="C29" s="79">
        <v>355.9</v>
      </c>
      <c r="D29" s="83">
        <v>454.2</v>
      </c>
      <c r="E29" s="95">
        <v>78.3</v>
      </c>
      <c r="F29" s="71"/>
      <c r="G29" s="69"/>
      <c r="H29" s="69"/>
      <c r="I29" s="69"/>
    </row>
    <row r="30" spans="1:9" ht="27" customHeight="1">
      <c r="A30" s="63" t="s">
        <v>12</v>
      </c>
      <c r="B30" s="28"/>
      <c r="C30" s="79">
        <f>532.5+117.5+100+19.5+5+163.4</f>
        <v>937.9</v>
      </c>
      <c r="D30" s="83">
        <f>535+200+100+19.5+5+163.4</f>
        <v>1022.9</v>
      </c>
      <c r="E30" s="95">
        <v>92</v>
      </c>
      <c r="F30" s="29"/>
    </row>
    <row r="31" spans="1:9" ht="28.5" customHeight="1">
      <c r="A31" s="63" t="s">
        <v>13</v>
      </c>
      <c r="B31" s="28"/>
      <c r="C31" s="79">
        <f>68.9+879.3+10+249.4</f>
        <v>1207.5999999999999</v>
      </c>
      <c r="D31" s="83">
        <f>68.9+879.3+10+249.7</f>
        <v>1207.8999999999999</v>
      </c>
      <c r="E31" s="95">
        <v>100</v>
      </c>
      <c r="F31" s="27"/>
    </row>
    <row r="32" spans="1:9" ht="41.25" customHeight="1">
      <c r="A32" s="63" t="s">
        <v>14</v>
      </c>
      <c r="B32" s="28"/>
      <c r="C32" s="79"/>
      <c r="D32" s="83">
        <f>8</f>
        <v>8</v>
      </c>
      <c r="E32" s="95"/>
      <c r="F32" s="29"/>
    </row>
    <row r="33" spans="1:9" ht="27.75" customHeight="1">
      <c r="A33" s="63" t="s">
        <v>15</v>
      </c>
      <c r="B33" s="28"/>
      <c r="C33" s="79">
        <f>313.6+437.1+626.9+4247.1+8989.2+7.9+94.7</f>
        <v>14716.500000000002</v>
      </c>
      <c r="D33" s="83">
        <f>750+489.2+626.9+4347.7+11766.3+7.9+100</f>
        <v>18088</v>
      </c>
      <c r="E33" s="95">
        <v>81</v>
      </c>
      <c r="F33" s="27"/>
    </row>
    <row r="34" spans="1:9" ht="30" customHeight="1">
      <c r="A34" s="63" t="s">
        <v>43</v>
      </c>
      <c r="B34" s="28"/>
      <c r="C34" s="79">
        <f>230.6+169.2+85.3+213+12.5+142.6+690.7+116.1+111.9+180+258+422.4+40+125.1+86.8+81.9</f>
        <v>2966.1000000000004</v>
      </c>
      <c r="D34" s="83">
        <f>230.6+780+349.3+97+223+81.5+326+690.7+263+177.2+180+261.5+422.4+40+125.2+90+82</f>
        <v>4419.4000000000005</v>
      </c>
      <c r="E34" s="95">
        <v>67</v>
      </c>
      <c r="F34" s="73"/>
      <c r="G34" s="74"/>
      <c r="H34" s="74"/>
      <c r="I34" s="74"/>
    </row>
    <row r="35" spans="1:9" ht="30.75" customHeight="1">
      <c r="A35" s="63" t="s">
        <v>44</v>
      </c>
      <c r="B35" s="28"/>
      <c r="C35" s="79">
        <f>156.5+33.7+54.5+239+10+33</f>
        <v>526.70000000000005</v>
      </c>
      <c r="D35" s="83">
        <f>184.3+528.8+59.5+357+50+43.1</f>
        <v>1222.6999999999998</v>
      </c>
      <c r="E35" s="95">
        <v>43</v>
      </c>
      <c r="F35" s="72"/>
      <c r="G35" s="55"/>
      <c r="H35" s="55"/>
      <c r="I35" s="55"/>
    </row>
    <row r="36" spans="1:9" ht="30.75" customHeight="1">
      <c r="A36" s="63" t="s">
        <v>48</v>
      </c>
      <c r="B36" s="21"/>
      <c r="C36" s="80">
        <f>50+306+7+589.2</f>
        <v>952.2</v>
      </c>
      <c r="D36" s="92">
        <f>50+797+7+589.2</f>
        <v>1443.2</v>
      </c>
      <c r="E36" s="96">
        <v>66</v>
      </c>
      <c r="F36" s="27"/>
    </row>
    <row r="37" spans="1:9" ht="41.25" customHeight="1">
      <c r="A37" s="63" t="s">
        <v>16</v>
      </c>
      <c r="B37" s="21"/>
      <c r="C37" s="80">
        <v>0</v>
      </c>
      <c r="D37" s="92">
        <v>20</v>
      </c>
      <c r="E37" s="97"/>
      <c r="F37" s="70"/>
    </row>
    <row r="38" spans="1:9" ht="30.75" customHeight="1">
      <c r="A38" s="63" t="s">
        <v>17</v>
      </c>
      <c r="B38" s="21"/>
      <c r="C38" s="80">
        <f>856.6+59+265.4</f>
        <v>1181</v>
      </c>
      <c r="D38" s="92">
        <f>2465+98+277</f>
        <v>2840</v>
      </c>
      <c r="E38" s="97">
        <v>42</v>
      </c>
      <c r="F38" s="29"/>
    </row>
    <row r="39" spans="1:9" ht="29.25" customHeight="1">
      <c r="A39" s="63" t="s">
        <v>18</v>
      </c>
      <c r="B39" s="21"/>
      <c r="C39" s="80">
        <f>46.1+0+592.9+13+226.3</f>
        <v>878.3</v>
      </c>
      <c r="D39" s="92">
        <f>140+290+623.2+50+10+13+226.3</f>
        <v>1352.5</v>
      </c>
      <c r="E39" s="96">
        <v>65</v>
      </c>
      <c r="F39" s="102"/>
      <c r="G39" s="103"/>
      <c r="H39" s="103"/>
      <c r="I39" s="103"/>
    </row>
    <row r="40" spans="1:9" ht="44.25" customHeight="1">
      <c r="A40" s="63" t="s">
        <v>19</v>
      </c>
      <c r="B40" s="21"/>
      <c r="C40" s="80">
        <v>2699.6</v>
      </c>
      <c r="D40" s="92">
        <v>2745.7</v>
      </c>
      <c r="E40" s="96">
        <v>98.3</v>
      </c>
      <c r="F40" s="33"/>
    </row>
    <row r="41" spans="1:9" ht="40.5" customHeight="1">
      <c r="A41" s="62" t="s">
        <v>11</v>
      </c>
      <c r="B41" s="28"/>
      <c r="C41" s="79">
        <v>20.3</v>
      </c>
      <c r="D41" s="83">
        <f>120</f>
        <v>120</v>
      </c>
      <c r="E41" s="95">
        <v>17</v>
      </c>
      <c r="F41" s="27"/>
    </row>
    <row r="42" spans="1:9" s="1" customFormat="1" ht="39.75" customHeight="1" outlineLevel="1">
      <c r="A42" s="63" t="s">
        <v>20</v>
      </c>
      <c r="B42" s="30"/>
      <c r="C42" s="81">
        <v>190</v>
      </c>
      <c r="D42" s="84">
        <v>200</v>
      </c>
      <c r="E42" s="98">
        <v>95</v>
      </c>
      <c r="F42" s="33"/>
    </row>
    <row r="43" spans="1:9" s="1" customFormat="1" ht="78" customHeight="1" outlineLevel="1">
      <c r="A43" s="63" t="s">
        <v>21</v>
      </c>
      <c r="B43" s="30"/>
      <c r="C43" s="81">
        <v>9</v>
      </c>
      <c r="D43" s="84">
        <v>14</v>
      </c>
      <c r="E43" s="98">
        <v>64</v>
      </c>
      <c r="F43" s="33"/>
    </row>
    <row r="44" spans="1:9" s="1" customFormat="1" ht="36.75" customHeight="1" outlineLevel="1">
      <c r="A44" s="63" t="s">
        <v>57</v>
      </c>
      <c r="B44" s="30"/>
      <c r="C44" s="81">
        <v>10</v>
      </c>
      <c r="D44" s="84">
        <v>10</v>
      </c>
      <c r="E44" s="98">
        <v>100</v>
      </c>
      <c r="F44" s="33"/>
    </row>
    <row r="45" spans="1:9" s="1" customFormat="1" ht="40.5" customHeight="1" outlineLevel="1">
      <c r="A45" s="63" t="s">
        <v>63</v>
      </c>
      <c r="B45" s="30"/>
      <c r="C45" s="81">
        <v>5</v>
      </c>
      <c r="D45" s="84">
        <v>10</v>
      </c>
      <c r="E45" s="98">
        <v>50</v>
      </c>
      <c r="F45" s="33"/>
    </row>
    <row r="46" spans="1:9" s="1" customFormat="1" ht="27.75" customHeight="1" outlineLevel="1">
      <c r="A46" s="63" t="s">
        <v>58</v>
      </c>
      <c r="B46" s="30"/>
      <c r="C46" s="81">
        <v>42.8</v>
      </c>
      <c r="D46" s="84">
        <v>42.8</v>
      </c>
      <c r="E46" s="98">
        <v>100</v>
      </c>
      <c r="F46" s="33"/>
    </row>
    <row r="47" spans="1:9" s="1" customFormat="1" ht="26.25" customHeight="1" outlineLevel="1">
      <c r="A47" s="63" t="s">
        <v>52</v>
      </c>
      <c r="B47" s="30"/>
      <c r="C47" s="81">
        <v>328.2</v>
      </c>
      <c r="D47" s="84">
        <v>443.8</v>
      </c>
      <c r="E47" s="98">
        <v>74</v>
      </c>
      <c r="F47" s="33"/>
    </row>
    <row r="48" spans="1:9" s="1" customFormat="1" ht="30" customHeight="1" outlineLevel="1">
      <c r="A48" s="63" t="s">
        <v>22</v>
      </c>
      <c r="B48" s="30"/>
      <c r="C48" s="81">
        <v>12.6</v>
      </c>
      <c r="D48" s="84">
        <v>13</v>
      </c>
      <c r="E48" s="98">
        <v>97</v>
      </c>
      <c r="F48" s="33"/>
    </row>
    <row r="49" spans="1:9" s="1" customFormat="1" ht="37.5" customHeight="1" outlineLevel="1">
      <c r="A49" s="63" t="s">
        <v>62</v>
      </c>
      <c r="B49" s="30"/>
      <c r="C49" s="81">
        <f>200+21.7</f>
        <v>221.7</v>
      </c>
      <c r="D49" s="84">
        <f>200+21.7</f>
        <v>221.7</v>
      </c>
      <c r="E49" s="98">
        <v>100</v>
      </c>
      <c r="F49" s="75"/>
    </row>
    <row r="50" spans="1:9" s="1" customFormat="1" ht="29.25" customHeight="1" outlineLevel="1">
      <c r="A50" s="64" t="s">
        <v>23</v>
      </c>
      <c r="B50" s="30"/>
      <c r="C50" s="79">
        <v>133.9</v>
      </c>
      <c r="D50" s="84">
        <v>133.9</v>
      </c>
      <c r="E50" s="98">
        <v>100</v>
      </c>
      <c r="F50" s="77"/>
    </row>
    <row r="51" spans="1:9" s="1" customFormat="1" ht="41.25" customHeight="1" outlineLevel="1">
      <c r="A51" s="65" t="s">
        <v>24</v>
      </c>
      <c r="B51" s="32"/>
      <c r="C51" s="81">
        <v>448.5</v>
      </c>
      <c r="D51" s="84">
        <v>448.5</v>
      </c>
      <c r="E51" s="98">
        <v>100</v>
      </c>
      <c r="F51" s="77"/>
    </row>
    <row r="52" spans="1:9" s="1" customFormat="1" ht="42.75" customHeight="1" outlineLevel="1">
      <c r="A52" s="65" t="s">
        <v>25</v>
      </c>
      <c r="B52" s="32"/>
      <c r="C52" s="80">
        <v>295</v>
      </c>
      <c r="D52" s="84">
        <v>295</v>
      </c>
      <c r="E52" s="31">
        <v>100</v>
      </c>
      <c r="F52" s="76"/>
    </row>
    <row r="53" spans="1:9" s="1" customFormat="1" ht="30" customHeight="1" outlineLevel="1">
      <c r="A53" s="63" t="s">
        <v>53</v>
      </c>
      <c r="B53" s="30"/>
      <c r="C53" s="81">
        <v>0</v>
      </c>
      <c r="D53" s="84">
        <v>0</v>
      </c>
      <c r="E53" s="31"/>
      <c r="F53" s="77"/>
    </row>
    <row r="54" spans="1:9" s="1" customFormat="1" ht="39" customHeight="1" outlineLevel="1">
      <c r="A54" s="63" t="s">
        <v>55</v>
      </c>
      <c r="B54" s="32"/>
      <c r="C54" s="81">
        <v>0</v>
      </c>
      <c r="D54" s="84">
        <v>0</v>
      </c>
      <c r="E54" s="31"/>
      <c r="F54" s="33"/>
    </row>
    <row r="55" spans="1:9" s="1" customFormat="1" ht="39" customHeight="1" outlineLevel="1">
      <c r="A55" s="63" t="s">
        <v>54</v>
      </c>
      <c r="B55" s="32"/>
      <c r="C55" s="81">
        <v>99.9</v>
      </c>
      <c r="D55" s="84">
        <v>100</v>
      </c>
      <c r="E55" s="98">
        <v>100</v>
      </c>
      <c r="F55" s="33"/>
    </row>
    <row r="56" spans="1:9" s="1" customFormat="1" ht="19.5" customHeight="1" outlineLevel="1">
      <c r="A56" s="63" t="s">
        <v>56</v>
      </c>
      <c r="B56" s="32"/>
      <c r="C56" s="81">
        <v>30</v>
      </c>
      <c r="D56" s="84">
        <v>30</v>
      </c>
      <c r="E56" s="98">
        <v>100</v>
      </c>
      <c r="F56" s="33"/>
    </row>
    <row r="57" spans="1:9" s="1" customFormat="1" ht="30" customHeight="1" outlineLevel="1">
      <c r="A57" s="66" t="s">
        <v>26</v>
      </c>
      <c r="B57" s="32"/>
      <c r="C57" s="81">
        <f>2555.6+542.9+686.2+2010.8+7157.5</f>
        <v>12953</v>
      </c>
      <c r="D57" s="84">
        <f>2590+542.9+686.2+2010.8+7308.1</f>
        <v>13138</v>
      </c>
      <c r="E57" s="98">
        <v>99</v>
      </c>
      <c r="F57" s="27"/>
    </row>
    <row r="58" spans="1:9" s="1" customFormat="1" ht="42" customHeight="1" outlineLevel="1">
      <c r="A58" s="64" t="s">
        <v>50</v>
      </c>
      <c r="B58" s="32"/>
      <c r="C58" s="81">
        <f>399.9+20+1000</f>
        <v>1419.9</v>
      </c>
      <c r="D58" s="84">
        <f>400+20+1000</f>
        <v>1420</v>
      </c>
      <c r="E58" s="98">
        <v>100</v>
      </c>
      <c r="F58" s="76"/>
    </row>
    <row r="59" spans="1:9" s="1" customFormat="1" ht="42" customHeight="1" outlineLevel="1">
      <c r="A59" s="64" t="s">
        <v>49</v>
      </c>
      <c r="B59" s="32"/>
      <c r="C59" s="81">
        <v>146.19999999999999</v>
      </c>
      <c r="D59" s="84">
        <v>146.19999999999999</v>
      </c>
      <c r="E59" s="98">
        <v>100</v>
      </c>
    </row>
    <row r="60" spans="1:9" s="1" customFormat="1" ht="44.25" customHeight="1" outlineLevel="1">
      <c r="A60" s="64" t="s">
        <v>27</v>
      </c>
      <c r="B60" s="32"/>
      <c r="C60" s="81">
        <v>414.9</v>
      </c>
      <c r="D60" s="84">
        <v>415</v>
      </c>
      <c r="E60" s="98">
        <v>100</v>
      </c>
      <c r="F60" s="76"/>
      <c r="G60" s="76"/>
      <c r="H60" s="76"/>
      <c r="I60" s="76"/>
    </row>
    <row r="61" spans="1:9" s="1" customFormat="1" ht="42" customHeight="1" outlineLevel="1">
      <c r="A61" s="63" t="s">
        <v>28</v>
      </c>
      <c r="B61" s="32"/>
      <c r="C61" s="81">
        <f>465+35+132.5+17.3</f>
        <v>649.79999999999995</v>
      </c>
      <c r="D61" s="84">
        <f>465+35+132.5+17.3</f>
        <v>649.79999999999995</v>
      </c>
      <c r="E61" s="98">
        <v>100</v>
      </c>
      <c r="F61" s="77"/>
      <c r="G61" s="76"/>
      <c r="H61" s="76"/>
      <c r="I61" s="76"/>
    </row>
    <row r="62" spans="1:9" s="1" customFormat="1" ht="40.5" customHeight="1" outlineLevel="1">
      <c r="A62" s="63" t="s">
        <v>29</v>
      </c>
      <c r="B62" s="32"/>
      <c r="C62" s="81">
        <f>256.4+2496+158+100+263.8+98.5</f>
        <v>3372.7000000000003</v>
      </c>
      <c r="D62" s="84">
        <f>257.2+2500+158+100+263.8+100</f>
        <v>3379</v>
      </c>
      <c r="E62" s="98">
        <v>100</v>
      </c>
      <c r="F62" s="104"/>
      <c r="G62" s="105"/>
      <c r="H62" s="105"/>
      <c r="I62" s="105"/>
    </row>
    <row r="63" spans="1:9" s="1" customFormat="1" ht="41.25" customHeight="1" outlineLevel="1">
      <c r="A63" s="63" t="s">
        <v>30</v>
      </c>
      <c r="B63" s="32"/>
      <c r="C63" s="81">
        <v>270</v>
      </c>
      <c r="D63" s="84">
        <v>270</v>
      </c>
      <c r="E63" s="98">
        <v>100</v>
      </c>
      <c r="F63" s="33"/>
    </row>
    <row r="64" spans="1:9" s="1" customFormat="1" ht="27" customHeight="1" outlineLevel="1">
      <c r="A64" s="63" t="s">
        <v>31</v>
      </c>
      <c r="B64" s="32"/>
      <c r="C64" s="81">
        <v>238.8</v>
      </c>
      <c r="D64" s="84">
        <v>410.7</v>
      </c>
      <c r="E64" s="98">
        <v>58</v>
      </c>
      <c r="F64" s="33"/>
    </row>
    <row r="65" spans="1:6" s="1" customFormat="1" ht="26.25" customHeight="1" outlineLevel="1">
      <c r="A65" s="63" t="s">
        <v>32</v>
      </c>
      <c r="B65" s="32"/>
      <c r="C65" s="81">
        <f>5289.7-892</f>
        <v>4397.7</v>
      </c>
      <c r="D65" s="84">
        <f>5406.8-892</f>
        <v>4514.8</v>
      </c>
      <c r="E65" s="98">
        <v>97</v>
      </c>
      <c r="F65" s="33"/>
    </row>
    <row r="66" spans="1:6" s="1" customFormat="1" ht="46.5" customHeight="1" outlineLevel="1">
      <c r="A66" s="63" t="s">
        <v>51</v>
      </c>
      <c r="B66" s="32"/>
      <c r="C66" s="81">
        <v>892</v>
      </c>
      <c r="D66" s="84">
        <v>892</v>
      </c>
      <c r="E66" s="98">
        <v>100</v>
      </c>
      <c r="F66" s="33"/>
    </row>
    <row r="67" spans="1:6" s="1" customFormat="1" ht="33.75" customHeight="1" outlineLevel="1">
      <c r="A67" s="63" t="s">
        <v>59</v>
      </c>
      <c r="B67" s="32"/>
      <c r="C67" s="81">
        <v>9061.2999999999993</v>
      </c>
      <c r="D67" s="84">
        <v>11224.9</v>
      </c>
      <c r="E67" s="98">
        <v>81</v>
      </c>
      <c r="F67" s="33"/>
    </row>
    <row r="68" spans="1:6" s="1" customFormat="1" ht="60.75" customHeight="1" outlineLevel="1">
      <c r="A68" s="64" t="s">
        <v>33</v>
      </c>
      <c r="B68" s="32"/>
      <c r="C68" s="81">
        <v>8.3000000000000007</v>
      </c>
      <c r="D68" s="84">
        <v>8.3000000000000007</v>
      </c>
      <c r="E68" s="98">
        <v>100</v>
      </c>
    </row>
    <row r="69" spans="1:6" s="1" customFormat="1" ht="33" hidden="1" customHeight="1" outlineLevel="1">
      <c r="A69" s="66" t="s">
        <v>34</v>
      </c>
      <c r="B69" s="32"/>
      <c r="C69" s="81"/>
      <c r="D69" s="84"/>
      <c r="E69" s="98"/>
    </row>
    <row r="70" spans="1:6" s="1" customFormat="1" ht="53.25" customHeight="1" outlineLevel="1">
      <c r="A70" s="67" t="s">
        <v>35</v>
      </c>
      <c r="B70" s="32"/>
      <c r="C70" s="81">
        <v>22.3</v>
      </c>
      <c r="D70" s="84">
        <v>22.3</v>
      </c>
      <c r="E70" s="98">
        <v>100</v>
      </c>
    </row>
    <row r="71" spans="1:6" ht="60" customHeight="1">
      <c r="A71" s="62" t="s">
        <v>36</v>
      </c>
      <c r="B71" s="28"/>
      <c r="C71" s="79">
        <f>843.3+817.8</f>
        <v>1661.1</v>
      </c>
      <c r="D71" s="83">
        <f>843.3+817.8</f>
        <v>1661.1</v>
      </c>
      <c r="E71" s="95">
        <v>100</v>
      </c>
      <c r="F71" s="33"/>
    </row>
    <row r="72" spans="1:6" ht="51" customHeight="1">
      <c r="A72" s="67" t="s">
        <v>37</v>
      </c>
      <c r="B72" s="28"/>
      <c r="C72" s="79">
        <f>2256.5+2188.3</f>
        <v>4444.8</v>
      </c>
      <c r="D72" s="83">
        <f>2256.5+2188.2</f>
        <v>4444.7</v>
      </c>
      <c r="E72" s="95">
        <v>100</v>
      </c>
      <c r="F72" s="33"/>
    </row>
    <row r="73" spans="1:6" ht="24.75" customHeight="1">
      <c r="A73" s="91" t="s">
        <v>65</v>
      </c>
      <c r="B73" s="28"/>
      <c r="C73" s="79">
        <v>584.6</v>
      </c>
      <c r="D73" s="83">
        <f>299.6+285</f>
        <v>584.6</v>
      </c>
      <c r="E73" s="95">
        <v>100</v>
      </c>
      <c r="F73" s="33"/>
    </row>
    <row r="74" spans="1:6">
      <c r="A74" s="62" t="s">
        <v>66</v>
      </c>
      <c r="B74" s="28"/>
      <c r="C74" s="79">
        <v>168.4</v>
      </c>
      <c r="D74" s="83">
        <v>168.4</v>
      </c>
      <c r="E74" s="95">
        <v>100</v>
      </c>
      <c r="F74" s="33"/>
    </row>
    <row r="75" spans="1:6" ht="26.4">
      <c r="A75" s="62" t="s">
        <v>64</v>
      </c>
      <c r="B75" s="28"/>
      <c r="C75" s="79">
        <v>72.2</v>
      </c>
      <c r="D75" s="83">
        <v>72.2</v>
      </c>
      <c r="E75" s="95">
        <v>100</v>
      </c>
    </row>
    <row r="76" spans="1:6" ht="39.6">
      <c r="A76" s="62" t="s">
        <v>67</v>
      </c>
      <c r="B76" s="28"/>
      <c r="C76" s="79">
        <v>1628.6</v>
      </c>
      <c r="D76" s="83">
        <v>1628.6</v>
      </c>
      <c r="E76" s="95">
        <v>100</v>
      </c>
    </row>
    <row r="77" spans="1:6" ht="39.6">
      <c r="A77" s="62" t="s">
        <v>68</v>
      </c>
      <c r="B77" s="28"/>
      <c r="C77" s="79">
        <v>542.9</v>
      </c>
      <c r="D77" s="83">
        <v>542.9</v>
      </c>
      <c r="E77" s="95">
        <v>100</v>
      </c>
    </row>
    <row r="78" spans="1:6" ht="26.4">
      <c r="A78" s="62" t="s">
        <v>69</v>
      </c>
      <c r="B78" s="28"/>
      <c r="C78" s="79">
        <v>207.9</v>
      </c>
      <c r="D78" s="83">
        <v>207.9</v>
      </c>
      <c r="E78" s="95">
        <v>100</v>
      </c>
    </row>
    <row r="79" spans="1:6" ht="26.4">
      <c r="A79" s="62" t="s">
        <v>70</v>
      </c>
      <c r="B79" s="28"/>
      <c r="C79" s="79">
        <v>52</v>
      </c>
      <c r="D79" s="83">
        <v>52</v>
      </c>
      <c r="E79" s="95">
        <v>100</v>
      </c>
    </row>
    <row r="80" spans="1:6" ht="79.2">
      <c r="A80" s="62" t="s">
        <v>74</v>
      </c>
      <c r="B80" s="28"/>
      <c r="C80" s="79">
        <v>806.9</v>
      </c>
      <c r="D80" s="83">
        <v>812.6</v>
      </c>
      <c r="E80" s="95">
        <v>99.3</v>
      </c>
    </row>
    <row r="81" spans="1:9" ht="39.6">
      <c r="A81" s="62" t="s">
        <v>75</v>
      </c>
      <c r="B81" s="28"/>
      <c r="C81" s="79">
        <v>184.5</v>
      </c>
      <c r="D81" s="83">
        <v>184.5</v>
      </c>
      <c r="E81" s="95">
        <v>100</v>
      </c>
    </row>
    <row r="82" spans="1:9" ht="39.6">
      <c r="A82" s="62" t="s">
        <v>72</v>
      </c>
      <c r="B82" s="28"/>
      <c r="C82" s="79">
        <v>154.9</v>
      </c>
      <c r="D82" s="83">
        <v>158.80000000000001</v>
      </c>
      <c r="E82" s="95">
        <v>98</v>
      </c>
    </row>
    <row r="83" spans="1:9" ht="39.6">
      <c r="A83" s="62" t="s">
        <v>71</v>
      </c>
      <c r="B83" s="28"/>
      <c r="C83" s="79">
        <v>10.6</v>
      </c>
      <c r="D83" s="83">
        <v>11.3</v>
      </c>
      <c r="E83" s="95">
        <v>94</v>
      </c>
    </row>
    <row r="84" spans="1:9" s="25" customFormat="1" ht="24" customHeight="1">
      <c r="A84" s="68"/>
      <c r="B84" s="23"/>
      <c r="C84" s="82"/>
      <c r="D84" s="90"/>
      <c r="E84" s="118"/>
      <c r="F84" s="5"/>
    </row>
    <row r="85" spans="1:9" ht="15" customHeight="1">
      <c r="A85" s="68"/>
      <c r="B85" s="21"/>
      <c r="C85" s="34"/>
      <c r="D85" s="85"/>
      <c r="E85" s="35"/>
    </row>
    <row r="86" spans="1:9" ht="16.5" customHeight="1">
      <c r="A86" s="36"/>
      <c r="B86" s="37"/>
      <c r="C86" s="93"/>
      <c r="D86" s="93"/>
      <c r="E86" s="39"/>
    </row>
    <row r="87" spans="1:9" ht="32.25" customHeight="1">
      <c r="A87" s="89"/>
      <c r="B87" s="37"/>
      <c r="C87" s="38"/>
      <c r="D87" s="106"/>
      <c r="E87" s="106"/>
    </row>
    <row r="88" spans="1:9" ht="14.25" customHeight="1">
      <c r="A88" s="40"/>
      <c r="B88" s="37"/>
      <c r="C88" s="38"/>
      <c r="D88" s="16"/>
      <c r="E88" s="39"/>
    </row>
    <row r="89" spans="1:9" ht="15" customHeight="1">
      <c r="A89" s="88"/>
      <c r="B89" s="37"/>
      <c r="C89" s="86"/>
      <c r="D89" s="86"/>
      <c r="E89" s="41"/>
    </row>
    <row r="90" spans="1:9" ht="25.2">
      <c r="B90" s="37"/>
      <c r="C90" s="38"/>
      <c r="D90" s="16"/>
      <c r="E90" s="41"/>
    </row>
    <row r="91" spans="1:9" ht="15.75" customHeight="1">
      <c r="A91" s="99" t="s">
        <v>38</v>
      </c>
      <c r="B91" s="99"/>
      <c r="C91" s="99"/>
      <c r="D91" s="99"/>
      <c r="E91" s="99"/>
      <c r="F91" s="42"/>
      <c r="G91" s="42"/>
      <c r="H91" s="42"/>
      <c r="I91" s="42"/>
    </row>
    <row r="92" spans="1:9">
      <c r="A92" s="43"/>
      <c r="B92" s="44"/>
      <c r="C92" s="45"/>
      <c r="D92" s="44"/>
      <c r="E92" s="44"/>
      <c r="F92" s="11"/>
      <c r="G92" s="46"/>
      <c r="H92" s="46"/>
      <c r="I92" s="46"/>
    </row>
    <row r="93" spans="1:9">
      <c r="B93" s="44"/>
      <c r="C93" s="45"/>
      <c r="D93" s="44"/>
      <c r="E93" s="44"/>
      <c r="F93" s="11"/>
      <c r="G93" s="46"/>
      <c r="H93" s="46"/>
      <c r="I93" s="46"/>
    </row>
    <row r="94" spans="1:9" ht="15" customHeight="1">
      <c r="A94" s="43"/>
      <c r="B94" s="47"/>
      <c r="C94" s="45"/>
      <c r="D94" s="44"/>
      <c r="E94" s="44"/>
    </row>
    <row r="95" spans="1:9">
      <c r="A95" s="48"/>
      <c r="B95" s="49"/>
      <c r="C95" s="45"/>
      <c r="D95" s="44"/>
      <c r="E95" s="44"/>
    </row>
    <row r="96" spans="1:9">
      <c r="A96" s="48"/>
      <c r="B96" s="49"/>
      <c r="C96" s="45"/>
      <c r="D96" s="44"/>
      <c r="E96" s="44"/>
    </row>
    <row r="97" spans="1:9" ht="15.75" customHeight="1">
      <c r="A97" s="50"/>
      <c r="B97" s="51"/>
      <c r="C97" s="52"/>
      <c r="D97" s="87"/>
      <c r="E97" s="53"/>
      <c r="F97" s="11"/>
      <c r="G97" s="46"/>
      <c r="H97" s="46"/>
      <c r="I97" s="46"/>
    </row>
    <row r="100" spans="1:9" ht="9" customHeight="1"/>
  </sheetData>
  <mergeCells count="16">
    <mergeCell ref="A1:E1"/>
    <mergeCell ref="B2:E2"/>
    <mergeCell ref="A5:E5"/>
    <mergeCell ref="A3:E4"/>
    <mergeCell ref="A7:E7"/>
    <mergeCell ref="A14:A15"/>
    <mergeCell ref="B14:B15"/>
    <mergeCell ref="C14:E14"/>
    <mergeCell ref="C15:C16"/>
    <mergeCell ref="A10:E10"/>
    <mergeCell ref="A6:E6"/>
    <mergeCell ref="A91:E91"/>
    <mergeCell ref="F28:I28"/>
    <mergeCell ref="F39:I39"/>
    <mergeCell ref="F62:I62"/>
    <mergeCell ref="D87:E8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01.10.2016</vt:lpstr>
      <vt:lpstr>'01.10.2016'!Область_печати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 ЕВ</dc:creator>
  <cp:lastModifiedBy>Назарова СП</cp:lastModifiedBy>
  <cp:lastPrinted>2017-01-26T07:17:32Z</cp:lastPrinted>
  <dcterms:created xsi:type="dcterms:W3CDTF">2016-04-15T05:15:21Z</dcterms:created>
  <dcterms:modified xsi:type="dcterms:W3CDTF">2017-03-15T09:55:05Z</dcterms:modified>
</cp:coreProperties>
</file>